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15390" windowHeight="6030" tabRatio="668" activeTab="0"/>
  </bookViews>
  <sheets>
    <sheet name="Формат ФСТ" sheetId="1" r:id="rId1"/>
    <sheet name="приложение 1" sheetId="2" r:id="rId2"/>
    <sheet name="показ надежности" sheetId="3" r:id="rId3"/>
    <sheet name="приложение 2" sheetId="4" r:id="rId4"/>
    <sheet name="приложение 3" sheetId="5" r:id="rId5"/>
  </sheets>
  <definedNames>
    <definedName name="_xlnm.Print_Area" localSheetId="2">'показ надежности'!$A$1:$B$21</definedName>
    <definedName name="_xlnm.Print_Area" localSheetId="1">'приложение 1'!$A$1:$P$42</definedName>
    <definedName name="_xlnm.Print_Area" localSheetId="3">'приложение 2'!$A$1:$AD$38</definedName>
    <definedName name="_xlnm.Print_Area" localSheetId="4">'приложение 3'!$A$1:$C$45</definedName>
    <definedName name="_xlnm.Print_Area" localSheetId="0">'Формат ФСТ'!$A$1:$S$38</definedName>
  </definedNames>
  <calcPr fullCalcOnLoad="1"/>
</workbook>
</file>

<file path=xl/sharedStrings.xml><?xml version="1.0" encoding="utf-8"?>
<sst xmlns="http://schemas.openxmlformats.org/spreadsheetml/2006/main" count="426" uniqueCount="214">
  <si>
    <t>№ п/п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</si>
  <si>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</si>
  <si>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</si>
  <si>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</si>
  <si>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</si>
  <si>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</si>
  <si>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</si>
  <si>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</si>
  <si>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</si>
  <si>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</si>
  <si>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</si>
  <si>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</si>
  <si>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</si>
  <si>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</si>
  <si>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</si>
  <si>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</si>
  <si>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</si>
  <si>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</si>
  <si>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</si>
  <si>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</si>
  <si>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</si>
  <si>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</si>
  <si>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</si>
  <si>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</si>
  <si>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</si>
  <si>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</si>
  <si>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</si>
  <si>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</si>
  <si>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</si>
  <si>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</si>
  <si>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</si>
  <si>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</si>
  <si>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2.5.</t>
  </si>
  <si>
    <t>млн.рублей</t>
  </si>
  <si>
    <t>год 
окончания 
строительства</t>
  </si>
  <si>
    <t>2.6.</t>
  </si>
  <si>
    <t>Стадия реализации проекта</t>
  </si>
  <si>
    <t>С/П*</t>
  </si>
  <si>
    <t>*  план, в соответствии с утвержденной инвестиционной программой,  указать кем и когда утверждена инвестиционная программа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</si>
  <si>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</si>
  <si>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</si>
  <si>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</si>
  <si>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</si>
  <si>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</si>
  <si>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</si>
  <si>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</si>
  <si>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Кредиты</t>
  </si>
  <si>
    <t>Полная 
стоимость 
строительства **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</si>
  <si>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</si>
  <si>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</si>
  <si>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Техническое перевооружение и реконструкция</t>
  </si>
  <si>
    <t>Остаточная стоимость строительства **</t>
  </si>
  <si>
    <t>1.5.</t>
  </si>
  <si>
    <t>Объем финансирования****</t>
  </si>
  <si>
    <t>Примечание: для сетевых объектов с разделением объектов на ПС, ВЛ и КЛ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</si>
  <si>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</si>
  <si>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</si>
  <si>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</si>
  <si>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</si>
  <si>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</si>
  <si>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</si>
  <si>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</si>
  <si>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</si>
  <si>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</si>
  <si>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</si>
  <si>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</si>
  <si>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</si>
  <si>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Остаток собственных средств на начало года</t>
  </si>
  <si>
    <t>1.1.4.</t>
  </si>
  <si>
    <t>** - для сетевых компаний, переодящих на метод тарифного регулирования RAB, горизонт планирования может быть больше</t>
  </si>
  <si>
    <t>С/П</t>
  </si>
  <si>
    <t>-</t>
  </si>
  <si>
    <t>План 
финансирова-ния 
текущего года</t>
  </si>
  <si>
    <t>3</t>
  </si>
  <si>
    <t>2</t>
  </si>
  <si>
    <t>год 
начала 
строительства</t>
  </si>
  <si>
    <t>Утверждаю:</t>
  </si>
  <si>
    <t xml:space="preserve">  </t>
  </si>
  <si>
    <t>Наименование  проектов, объектов и работ</t>
  </si>
  <si>
    <t>Район</t>
  </si>
  <si>
    <t>Сроки выполнения работ (проектов)</t>
  </si>
  <si>
    <t>Итого за счет регулируемых тарифов (тыс.руб)</t>
  </si>
  <si>
    <t>Источники финансирования, без НДС</t>
  </si>
  <si>
    <t>За счет тарифа на передачу э/э</t>
  </si>
  <si>
    <t>За счет платы за тех. присоеди-нение</t>
  </si>
  <si>
    <t>Начало</t>
  </si>
  <si>
    <t>Амортизация отчетного года</t>
  </si>
  <si>
    <t>Прибыль отчетного года</t>
  </si>
  <si>
    <t>1</t>
  </si>
  <si>
    <t xml:space="preserve">ИТОГО </t>
  </si>
  <si>
    <t>Техническое перевооружение и реконструкция, в.т.ч.:</t>
  </si>
  <si>
    <t>км</t>
  </si>
  <si>
    <t>МВА</t>
  </si>
  <si>
    <t>4</t>
  </si>
  <si>
    <t>5</t>
  </si>
  <si>
    <t>6</t>
  </si>
  <si>
    <t>7</t>
  </si>
  <si>
    <t>9</t>
  </si>
  <si>
    <t>10</t>
  </si>
  <si>
    <t>11</t>
  </si>
  <si>
    <t>12</t>
  </si>
  <si>
    <t>14</t>
  </si>
  <si>
    <t>15</t>
  </si>
  <si>
    <t>16</t>
  </si>
  <si>
    <t>17</t>
  </si>
  <si>
    <t>Окончание</t>
  </si>
  <si>
    <t>Сметная стоимость в тек. ценах, без НДС (тыс.руб)</t>
  </si>
  <si>
    <t xml:space="preserve">Министр энергетики Московской области  </t>
  </si>
  <si>
    <t>млн. руб.</t>
  </si>
  <si>
    <t>итого</t>
  </si>
  <si>
    <t>IV кв.</t>
  </si>
  <si>
    <t>III кв.</t>
  </si>
  <si>
    <t>II кв.</t>
  </si>
  <si>
    <t>I кв.</t>
  </si>
  <si>
    <t>Ввод основных средств сетевых организаций</t>
  </si>
  <si>
    <t>Вывод мощностей</t>
  </si>
  <si>
    <t>Ввод мощностей *</t>
  </si>
  <si>
    <t>Наименование проекта</t>
  </si>
  <si>
    <t>Примечание</t>
  </si>
  <si>
    <t>План 2017 года</t>
  </si>
  <si>
    <t>2017</t>
  </si>
  <si>
    <t xml:space="preserve">План 2017 года </t>
  </si>
  <si>
    <t>Технические условия</t>
  </si>
  <si>
    <t>Проектная мощность/ 
протяженность сетей (МВт/Гкал/ч/км/МВА)</t>
  </si>
  <si>
    <t>Протяжен-ность сетей, км</t>
  </si>
  <si>
    <t xml:space="preserve"> Мощность трансформа-торов,МВА</t>
  </si>
  <si>
    <t>Физические параметры объекта</t>
  </si>
  <si>
    <t>Коли- чество, шт</t>
  </si>
  <si>
    <t>шт</t>
  </si>
  <si>
    <t>Ввод объектов</t>
  </si>
  <si>
    <t>8</t>
  </si>
  <si>
    <t>13</t>
  </si>
  <si>
    <t>г. Королев Моск. область</t>
  </si>
  <si>
    <t>Плановые показатели энергети- ческой эффектив- ности проекта</t>
  </si>
  <si>
    <t>Перечень инвестиционных проектов и плановые показатели реализации инвестиционной программы.</t>
  </si>
  <si>
    <t>Акционерное общество "МСК Энергосеть"</t>
  </si>
  <si>
    <t>Первоначальная стоимость вводимых основных средств (без НДС)</t>
  </si>
  <si>
    <t>План ввода основных средств</t>
  </si>
  <si>
    <t>&lt;*&gt; Заполняется в отношении инвестиционных программ сетевых организаций.</t>
  </si>
  <si>
    <t>&lt;**&gt; 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</si>
  <si>
    <t>&lt;***&gt; Иные натуральные количественные показатели объектов основных средств.</t>
  </si>
  <si>
    <t>Примечание: для сетевых объектов с разделением объектов на ПС, ВЛ и КЛ.</t>
  </si>
  <si>
    <t>&lt;*&gt; С - строительство, П - проектирование.</t>
  </si>
  <si>
    <t>&lt;**&gt; Согласно проектной документации в текущих ценах (с НДС).</t>
  </si>
  <si>
    <t>&lt;***&gt; Для сетевых организаций, переходящих на метод тарифного регулирования RAB, горизонт планирования может быть больше.</t>
  </si>
  <si>
    <t>&lt;****&gt; В прогнозных ценах соответствующего года.</t>
  </si>
  <si>
    <t>Наименование
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</si>
  <si>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</si>
  <si>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</si>
  <si>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Объемы и источники финансирования инвестиционной программы
(в прогнозных ценах соответствующих лет), млн. рублей</t>
  </si>
  <si>
    <t>Возврат НДС</t>
  </si>
  <si>
    <t>Пушкинский р-н, Моск. область</t>
  </si>
  <si>
    <t>Целевые показатели надежности и качества услуг по передаче электрической энергии</t>
  </si>
  <si>
    <t xml:space="preserve">2017 год </t>
  </si>
  <si>
    <r>
      <t>Показатель уровня качества предоставляемого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</si>
  <si>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&lt;*&gt; Заполняется в отношении сетевых организаций, в том числе организации по управлению единой национальной (общероссийской) электрической сетью.</t>
  </si>
  <si>
    <t>&lt;**&gt; Количество заполняемых столбцов должно соответствовать периоду реализации инвестиционной программы.</t>
  </si>
  <si>
    <t>&lt;***&gt; Показатель не заполняется в отношении организации по управлению единой национальной (общероссийской) электрической сетью.</t>
  </si>
  <si>
    <t>Итого за счет регулируемых тарифов 2017г. (тыс.руб)</t>
  </si>
  <si>
    <t>«Прокладка кабельных линий КЛ-0,4кВ  от РУ-0,4кВ ТП-33 до ВРУ жилых домов, взамен выбывающих основных фондов»; (АВБбШв-1-4х120, длиной 0,5км)</t>
  </si>
  <si>
    <t>«Прокладка кабельных линий КЛ-0,4кВ от РУ-0,4кВ ТП-2 до ВРУ жилых домов, взамен выбывающих основных фондов»;(АВБбШв-1-4х120, длиной 0,41км)</t>
  </si>
  <si>
    <t>Приобретение передвижной электролаборатории</t>
  </si>
  <si>
    <t>Реконструкция ТП-70, с заменой силовых трансформаторов взамен выбывающих фондов, М.О., г.Королев, пр-т Королева, д.1Г</t>
  </si>
  <si>
    <t>Генеральный директор АО "МСК Энерго"                                                            В.А. Борисенков</t>
  </si>
  <si>
    <t>Акционерное общество "МСК Энергосеть" на 2017 год.</t>
  </si>
  <si>
    <t>Значение показателя, 2017 год</t>
  </si>
  <si>
    <t>Акционерное общество "МСК Энергосеть" на 2017 год</t>
  </si>
  <si>
    <t>Генеральный директор АО "МСК Энерго"                                                                                    В.А.Борисенков</t>
  </si>
  <si>
    <t>Генеральный директор АО "МСК Энерго"                            В.А.Борисенков</t>
  </si>
  <si>
    <t xml:space="preserve">
«Реконструкция КРУН-2, с установкой МРП и реконструкций сетей 6 кВ,   взамен выбывающих основных фондов»</t>
  </si>
  <si>
    <t xml:space="preserve"> "Строительство ВЛИ-0,4кВ от ТП-478, взамен выбывающих основных фондов по адресу: Пушкинский район, пос.Лесные поляны, Комбикормовый завод"</t>
  </si>
  <si>
    <t xml:space="preserve">
«Реконструкция ТП-379, взамен выбывающих основных фондов»</t>
  </si>
  <si>
    <t>"Реконструкция КТП -174, взамен выбывающих фондов"</t>
  </si>
  <si>
    <t>"Реконструкция ВЛИ-0,4 кВ от ТП-238, от КТП-159 направлением на д.91 по у4л.Кирова, мкр.Первомайский, взамен ыбывающих фондов."</t>
  </si>
  <si>
    <t>"Реконструкция РУ-0,4кВ ТП-55; (ЩО-70-5шт), взамен выбывающих фондов"</t>
  </si>
  <si>
    <t>" Строительство ВЛИ-0,4кВ от ТП-83 , взамен выбывающих фондов, г.Королев, ул.Суворова, д.20В"</t>
  </si>
  <si>
    <t>"Реконструкция РП-1517 п.Тарасовка, Пушкинский район, взамен выбывающих фондов"</t>
  </si>
  <si>
    <t>«Реконструкция РУ-0,4кВ ТП-57 с оборудованием дополнительных мест присоединения, взамен выбывающих фондов"</t>
  </si>
  <si>
    <t>"Реконструкция КТП-374,ВЛ-6кВ, КЛ-6кВ, взамен выбывающих фондов"</t>
  </si>
  <si>
    <t>"Реконструкция распределительных сетей ВЛ-10кВ, ВЛ-0,4кВ от КТП-143, мкр. Болшево, ул.Луговая, взамен выбывающих фондов."</t>
  </si>
  <si>
    <t>"Реконструкция РУ-0,4кВ ТП-478, взамен выбывающих фондов; (ШРНВ на 20 присоединений, реконструкция строительной части РУ-0,4кВ)"</t>
  </si>
  <si>
    <t>" Реконструкция ВЛИ-0,4 кВ от КТП-365, взамен выбывающих фондов (Московская область, г. Королев, мкр. Текстильщик, ул. Мичурина)"</t>
  </si>
  <si>
    <t>Генеральный директор АО "МСК Энерго"                                                                                                                В.А. Борисенков</t>
  </si>
  <si>
    <t>Генеральный директор АО "МСК Энерго"                                В.А.Борисенков</t>
  </si>
  <si>
    <t>дефектная ведомость, год ввода в эксплуатацию - 1973</t>
  </si>
  <si>
    <t>дефектная ведомость, год ввода в эксплуатацию - 2001</t>
  </si>
  <si>
    <t>дефектная ведомость, год ввода в эксплуатацию - 1966</t>
  </si>
  <si>
    <t>дефектная ведомость, год ввода в эксплуатацию - 1986</t>
  </si>
  <si>
    <t>деф.вед., год ввода в эксплуатацию -1994г</t>
  </si>
  <si>
    <t>деф.вед., год ввода в эксплуатацию -1996г</t>
  </si>
  <si>
    <t>дефектная ведомость, год ввода в эксплуатацию -1963г.</t>
  </si>
  <si>
    <t>дефектная ведомость, год ввода в эксплуатацию -1965г.</t>
  </si>
  <si>
    <t>дефектная ведомость, год ввода в эксплуатацию -1993г.</t>
  </si>
  <si>
    <t>Расширение зоны обслуживания энергохозяйства</t>
  </si>
  <si>
    <t>ПРОГРАММА КАПИТАЛЬНЫХ ВЛОЖЕНИЙ АКЦИОНЕРНОГО ОБЩЕСТВА "МСК ЭНЕРГОСЕТЬ" НА 2017г. (КОРРЕКТИРОВКА) без НДС</t>
  </si>
  <si>
    <t>Идентификатор проекта</t>
  </si>
  <si>
    <t>G_1_К</t>
  </si>
  <si>
    <t>G_2_К</t>
  </si>
  <si>
    <t>G_3_К</t>
  </si>
  <si>
    <t>G_4_К</t>
  </si>
  <si>
    <t>G_5_К</t>
  </si>
  <si>
    <t>G_6_К</t>
  </si>
  <si>
    <t>G_7_К</t>
  </si>
  <si>
    <t>G_8_К</t>
  </si>
  <si>
    <t>G_9_К</t>
  </si>
  <si>
    <t>G_10_К</t>
  </si>
  <si>
    <t>G_11_К</t>
  </si>
  <si>
    <t>G_12_К</t>
  </si>
  <si>
    <t>G_13_К</t>
  </si>
  <si>
    <t>G_14_К</t>
  </si>
  <si>
    <t>G_15_К</t>
  </si>
  <si>
    <t>G_16_К</t>
  </si>
  <si>
    <t>G_17_К</t>
  </si>
  <si>
    <t>ПРОВЕРКА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</si>
</sst>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###0.0#####"/>
    <numFmt numFmtId="185" formatCode="_-* #,##0;\(#,##0\);_-* &quot;-&quot;??;_-@"/>
    <numFmt numFmtId="186" formatCode="###,###,###,##0,\,000"/>
    <numFmt numFmtId="187" formatCode="[$-FC19]d\ mmmm\ yyyy\ &quot;г.&quot;"/>
    <numFmt numFmtId="188" formatCode="_(* #,##0_);_(* \(#,##0\);_(* &quot;-&quot;_);_(@_)"/>
    <numFmt numFmtId="189" formatCode="#,##0.0"/>
    <numFmt numFmtId="190" formatCode="#,##0.000"/>
    <numFmt numFmtId="191" formatCode="0.0%"/>
    <numFmt numFmtId="192" formatCode="_(* #,##0.00_);_(* \(#,##0.00\);_(* &quot;-&quot;_);_(@_)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_-* #,##0.000_р_._-;\-* #,##0.000_р_._-;_-* &quot;-&quot;??_р_._-;_-@_-"/>
    <numFmt numFmtId="199" formatCode="_-* #,##0.000_р_._-;\-* #,##0.000_р_._-;_-* &quot;-&quot;???_р_._-;_-@_-"/>
    <numFmt numFmtId="200" formatCode="#,##0.00_ ;\-#,##0.00\ "/>
    <numFmt numFmtId="201" formatCode="0.0000000"/>
    <numFmt numFmtId="202" formatCode="0.00000000"/>
    <numFmt numFmtId="203" formatCode="0.000000000"/>
    <numFmt numFmtId="204" formatCode="0.0000000000"/>
    <numFmt numFmtId="205" formatCode="#,##0.000000"/>
    <numFmt numFmtId="206" formatCode="[$-3000401]0"/>
    <numFmt numFmtId="207" formatCode="#,##0.0000"/>
    <numFmt numFmtId="208" formatCode="#,##0.00\ &quot;₽&quot;"/>
    <numFmt numFmtId="209" formatCode="#,##0.00\ _₽"/>
  </numFmts>
  <fonts count="5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Helv"/>
      <family val="0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vertAlign val="subscript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194" fontId="0" fillId="0" borderId="10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94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left" vertical="top"/>
    </xf>
    <xf numFmtId="2" fontId="0" fillId="0" borderId="0" xfId="0" applyNumberFormat="1" applyFont="1" applyFill="1" applyAlignment="1">
      <alignment vertical="top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5" fillId="0" borderId="0" xfId="53" applyFont="1">
      <alignment/>
      <protection/>
    </xf>
    <xf numFmtId="0" fontId="32" fillId="0" borderId="0" xfId="53" applyFont="1">
      <alignment/>
      <protection/>
    </xf>
    <xf numFmtId="4" fontId="32" fillId="0" borderId="0" xfId="53" applyNumberFormat="1" applyFont="1">
      <alignment/>
      <protection/>
    </xf>
    <xf numFmtId="0" fontId="34" fillId="0" borderId="0" xfId="53" applyFont="1">
      <alignment/>
      <protection/>
    </xf>
    <xf numFmtId="0" fontId="25" fillId="0" borderId="0" xfId="53" applyFont="1" applyAlignment="1">
      <alignment horizontal="left"/>
      <protection/>
    </xf>
    <xf numFmtId="0" fontId="22" fillId="0" borderId="0" xfId="53" applyFont="1">
      <alignment/>
      <protection/>
    </xf>
    <xf numFmtId="0" fontId="32" fillId="0" borderId="0" xfId="53" applyFont="1" applyFill="1">
      <alignment/>
      <protection/>
    </xf>
    <xf numFmtId="0" fontId="32" fillId="0" borderId="0" xfId="53" applyFont="1" applyAlignment="1">
      <alignment horizontal="right" wrapText="1"/>
      <protection/>
    </xf>
    <xf numFmtId="190" fontId="1" fillId="0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0" fillId="27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94" fontId="32" fillId="0" borderId="10" xfId="53" applyNumberFormat="1" applyFont="1" applyBorder="1" applyAlignment="1">
      <alignment horizontal="center" vertical="center" wrapText="1"/>
      <protection/>
    </xf>
    <xf numFmtId="194" fontId="34" fillId="28" borderId="10" xfId="53" applyNumberFormat="1" applyFont="1" applyFill="1" applyBorder="1" applyAlignment="1">
      <alignment horizontal="center" vertical="center" wrapText="1"/>
      <protection/>
    </xf>
    <xf numFmtId="0" fontId="32" fillId="0" borderId="10" xfId="53" applyFont="1" applyBorder="1" applyAlignment="1">
      <alignment horizontal="center" vertical="center"/>
      <protection/>
    </xf>
    <xf numFmtId="0" fontId="32" fillId="0" borderId="25" xfId="53" applyFont="1" applyBorder="1" applyAlignment="1">
      <alignment horizontal="center" vertical="center"/>
      <protection/>
    </xf>
    <xf numFmtId="0" fontId="32" fillId="0" borderId="0" xfId="53" applyFont="1" applyAlignment="1">
      <alignment horizontal="right" vertical="top" wrapText="1"/>
      <protection/>
    </xf>
    <xf numFmtId="0" fontId="34" fillId="28" borderId="25" xfId="53" applyNumberFormat="1" applyFont="1" applyFill="1" applyBorder="1" applyAlignment="1">
      <alignment horizontal="center" vertical="center" wrapText="1"/>
      <protection/>
    </xf>
    <xf numFmtId="0" fontId="1" fillId="29" borderId="11" xfId="0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 wrapText="1"/>
    </xf>
    <xf numFmtId="194" fontId="1" fillId="29" borderId="10" xfId="0" applyNumberFormat="1" applyFont="1" applyFill="1" applyBorder="1" applyAlignment="1">
      <alignment horizontal="center" vertical="center" wrapText="1"/>
    </xf>
    <xf numFmtId="49" fontId="1" fillId="29" borderId="10" xfId="0" applyNumberFormat="1" applyFont="1" applyFill="1" applyBorder="1" applyAlignment="1">
      <alignment horizontal="center" vertical="center" wrapText="1"/>
    </xf>
    <xf numFmtId="0" fontId="32" fillId="0" borderId="11" xfId="53" applyFont="1" applyBorder="1" applyAlignment="1">
      <alignment horizontal="center" vertical="center"/>
      <protection/>
    </xf>
    <xf numFmtId="0" fontId="32" fillId="0" borderId="26" xfId="53" applyFont="1" applyBorder="1" applyAlignment="1">
      <alignment horizontal="center" vertical="center"/>
      <protection/>
    </xf>
    <xf numFmtId="194" fontId="34" fillId="28" borderId="11" xfId="53" applyNumberFormat="1" applyFont="1" applyFill="1" applyBorder="1" applyAlignment="1">
      <alignment horizontal="center" vertical="center" wrapText="1"/>
      <protection/>
    </xf>
    <xf numFmtId="194" fontId="32" fillId="0" borderId="11" xfId="53" applyNumberFormat="1" applyFont="1" applyBorder="1" applyAlignment="1">
      <alignment horizontal="center" vertical="center" wrapText="1"/>
      <protection/>
    </xf>
    <xf numFmtId="0" fontId="35" fillId="0" borderId="0" xfId="53" applyFont="1" applyAlignment="1">
      <alignment horizontal="left"/>
      <protection/>
    </xf>
    <xf numFmtId="194" fontId="34" fillId="24" borderId="26" xfId="53" applyNumberFormat="1" applyFont="1" applyFill="1" applyBorder="1" applyAlignment="1">
      <alignment horizontal="center" vertical="center" wrapText="1"/>
      <protection/>
    </xf>
    <xf numFmtId="0" fontId="40" fillId="0" borderId="0" xfId="53" applyFont="1" applyFill="1">
      <alignment/>
      <protection/>
    </xf>
    <xf numFmtId="0" fontId="1" fillId="0" borderId="27" xfId="53" applyFont="1" applyFill="1" applyBorder="1" applyAlignment="1">
      <alignment horizontal="center" vertical="center" wrapText="1"/>
      <protection/>
    </xf>
    <xf numFmtId="49" fontId="1" fillId="0" borderId="27" xfId="53" applyNumberFormat="1" applyFont="1" applyFill="1" applyBorder="1" applyAlignment="1">
      <alignment horizontal="center" vertical="center" wrapText="1"/>
      <protection/>
    </xf>
    <xf numFmtId="4" fontId="1" fillId="0" borderId="27" xfId="56" applyNumberFormat="1" applyFont="1" applyFill="1" applyBorder="1" applyAlignment="1">
      <alignment horizontal="center" vertical="center" wrapText="1"/>
      <protection/>
    </xf>
    <xf numFmtId="0" fontId="41" fillId="0" borderId="0" xfId="53" applyFont="1" applyFill="1">
      <alignment/>
      <protection/>
    </xf>
    <xf numFmtId="9" fontId="39" fillId="25" borderId="0" xfId="62" applyFont="1" applyFill="1" applyAlignment="1">
      <alignment/>
    </xf>
    <xf numFmtId="0" fontId="40" fillId="25" borderId="0" xfId="53" applyFont="1" applyFill="1">
      <alignment/>
      <protection/>
    </xf>
    <xf numFmtId="0" fontId="41" fillId="25" borderId="0" xfId="53" applyFont="1" applyFill="1">
      <alignment/>
      <protection/>
    </xf>
    <xf numFmtId="0" fontId="0" fillId="0" borderId="0" xfId="0" applyFont="1" applyFill="1" applyAlignment="1">
      <alignment horizontal="center" vertical="center" readingOrder="1"/>
    </xf>
    <xf numFmtId="49" fontId="0" fillId="0" borderId="0" xfId="0" applyNumberFormat="1" applyFont="1" applyFill="1" applyAlignment="1">
      <alignment horizontal="center" vertical="center" readingOrder="1"/>
    </xf>
    <xf numFmtId="0" fontId="0" fillId="0" borderId="0" xfId="0" applyNumberFormat="1" applyFont="1" applyFill="1" applyAlignment="1">
      <alignment horizontal="center" vertical="center" readingOrder="1"/>
    </xf>
    <xf numFmtId="0" fontId="27" fillId="0" borderId="0" xfId="0" applyNumberFormat="1" applyFont="1" applyFill="1" applyAlignment="1">
      <alignment horizontal="center" vertical="center" readingOrder="1"/>
    </xf>
    <xf numFmtId="0" fontId="27" fillId="0" borderId="0" xfId="0" applyFont="1" applyFill="1" applyAlignment="1">
      <alignment horizontal="center" vertical="center" readingOrder="1"/>
    </xf>
    <xf numFmtId="0" fontId="27" fillId="0" borderId="0" xfId="0" applyFont="1" applyFill="1" applyBorder="1" applyAlignment="1">
      <alignment horizontal="center" vertical="center" readingOrder="1"/>
    </xf>
    <xf numFmtId="4" fontId="38" fillId="0" borderId="0" xfId="0" applyNumberFormat="1" applyFont="1" applyFill="1" applyAlignment="1">
      <alignment horizontal="center" vertical="center" readingOrder="1"/>
    </xf>
    <xf numFmtId="4" fontId="38" fillId="0" borderId="0" xfId="0" applyNumberFormat="1" applyFont="1" applyFill="1" applyBorder="1" applyAlignment="1">
      <alignment horizontal="center" vertical="center" readingOrder="1"/>
    </xf>
    <xf numFmtId="4" fontId="31" fillId="0" borderId="0" xfId="54" applyNumberFormat="1" applyFont="1" applyAlignment="1">
      <alignment horizontal="center" vertical="center" readingOrder="1"/>
      <protection/>
    </xf>
    <xf numFmtId="4" fontId="0" fillId="0" borderId="0" xfId="0" applyNumberFormat="1" applyFont="1" applyFill="1" applyAlignment="1">
      <alignment horizontal="center" vertical="center" readingOrder="1"/>
    </xf>
    <xf numFmtId="0" fontId="0" fillId="0" borderId="0" xfId="0" applyFont="1" applyFill="1" applyBorder="1" applyAlignment="1">
      <alignment horizontal="center" vertical="center" readingOrder="1"/>
    </xf>
    <xf numFmtId="0" fontId="29" fillId="0" borderId="0" xfId="0" applyFont="1" applyFill="1" applyAlignment="1">
      <alignment horizontal="center" vertical="center" readingOrder="1"/>
    </xf>
    <xf numFmtId="0" fontId="29" fillId="0" borderId="0" xfId="0" applyFont="1" applyFill="1" applyBorder="1" applyAlignment="1">
      <alignment horizontal="center" vertical="center" readingOrder="1"/>
    </xf>
    <xf numFmtId="49" fontId="22" fillId="0" borderId="10" xfId="0" applyNumberFormat="1" applyFont="1" applyFill="1" applyBorder="1" applyAlignment="1">
      <alignment horizontal="center" vertical="center" wrapText="1" readingOrder="1"/>
    </xf>
    <xf numFmtId="0" fontId="22" fillId="0" borderId="10" xfId="0" applyNumberFormat="1" applyFont="1" applyFill="1" applyBorder="1" applyAlignment="1">
      <alignment horizontal="center" vertical="center" wrapText="1" readingOrder="1"/>
    </xf>
    <xf numFmtId="1" fontId="22" fillId="0" borderId="10" xfId="0" applyNumberFormat="1" applyFont="1" applyFill="1" applyBorder="1" applyAlignment="1">
      <alignment horizontal="center" vertical="center" wrapText="1" readingOrder="1"/>
    </xf>
    <xf numFmtId="49" fontId="36" fillId="0" borderId="10" xfId="0" applyNumberFormat="1" applyFont="1" applyFill="1" applyBorder="1" applyAlignment="1">
      <alignment horizontal="center" vertical="center" wrapText="1" readingOrder="1"/>
    </xf>
    <xf numFmtId="2" fontId="37" fillId="0" borderId="10" xfId="56" applyNumberFormat="1" applyFont="1" applyFill="1" applyBorder="1" applyAlignment="1">
      <alignment horizontal="center" vertical="center" wrapText="1" readingOrder="1"/>
      <protection/>
    </xf>
    <xf numFmtId="0" fontId="0" fillId="0" borderId="0" xfId="54" applyFont="1" applyAlignment="1">
      <alignment horizontal="center" vertical="center" readingOrder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 readingOrder="1"/>
    </xf>
    <xf numFmtId="1" fontId="0" fillId="0" borderId="10" xfId="0" applyNumberFormat="1" applyFont="1" applyFill="1" applyBorder="1" applyAlignment="1">
      <alignment horizontal="center" vertical="center" wrapText="1" readingOrder="1"/>
    </xf>
    <xf numFmtId="194" fontId="27" fillId="0" borderId="0" xfId="0" applyNumberFormat="1" applyFont="1" applyFill="1" applyBorder="1" applyAlignment="1">
      <alignment horizontal="center" vertical="center" readingOrder="1"/>
    </xf>
    <xf numFmtId="194" fontId="38" fillId="0" borderId="0" xfId="0" applyNumberFormat="1" applyFont="1" applyFill="1" applyBorder="1" applyAlignment="1">
      <alignment horizontal="center" vertical="center" readingOrder="1"/>
    </xf>
    <xf numFmtId="194" fontId="0" fillId="0" borderId="0" xfId="0" applyNumberFormat="1" applyFont="1" applyFill="1" applyBorder="1" applyAlignment="1">
      <alignment horizontal="center" vertical="center" readingOrder="1"/>
    </xf>
    <xf numFmtId="194" fontId="29" fillId="0" borderId="0" xfId="0" applyNumberFormat="1" applyFont="1" applyFill="1" applyBorder="1" applyAlignment="1">
      <alignment horizontal="center" vertical="center" readingOrder="1"/>
    </xf>
    <xf numFmtId="194" fontId="0" fillId="0" borderId="0" xfId="0" applyNumberFormat="1" applyBorder="1" applyAlignment="1">
      <alignment/>
    </xf>
    <xf numFmtId="19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 readingOrder="1"/>
    </xf>
    <xf numFmtId="49" fontId="26" fillId="0" borderId="11" xfId="0" applyNumberFormat="1" applyFont="1" applyFill="1" applyBorder="1" applyAlignment="1">
      <alignment horizontal="center" vertical="center" wrapText="1" readingOrder="1"/>
    </xf>
    <xf numFmtId="49" fontId="26" fillId="0" borderId="11" xfId="55" applyNumberFormat="1" applyFont="1" applyFill="1" applyBorder="1" applyAlignment="1">
      <alignment horizontal="center" vertical="center" readingOrder="1"/>
      <protection/>
    </xf>
    <xf numFmtId="4" fontId="43" fillId="28" borderId="10" xfId="0" applyNumberFormat="1" applyFont="1" applyFill="1" applyBorder="1" applyAlignment="1">
      <alignment horizontal="center" vertical="center" readingOrder="1"/>
    </xf>
    <xf numFmtId="4" fontId="44" fillId="0" borderId="10" xfId="53" applyNumberFormat="1" applyFont="1" applyFill="1" applyBorder="1" applyAlignment="1">
      <alignment horizontal="center" vertical="center" readingOrder="1"/>
      <protection/>
    </xf>
    <xf numFmtId="4" fontId="44" fillId="0" borderId="10" xfId="56" applyNumberFormat="1" applyFont="1" applyFill="1" applyBorder="1" applyAlignment="1">
      <alignment horizontal="center" vertical="center" wrapText="1" readingOrder="1"/>
      <protection/>
    </xf>
    <xf numFmtId="4" fontId="44" fillId="0" borderId="10" xfId="53" applyNumberFormat="1" applyFont="1" applyFill="1" applyBorder="1" applyAlignment="1">
      <alignment horizontal="center" vertical="center" wrapText="1" readingOrder="1"/>
      <protection/>
    </xf>
    <xf numFmtId="0" fontId="31" fillId="0" borderId="0" xfId="0" applyFont="1" applyBorder="1" applyAlignment="1">
      <alignment/>
    </xf>
    <xf numFmtId="194" fontId="36" fillId="0" borderId="10" xfId="0" applyNumberFormat="1" applyFont="1" applyFill="1" applyBorder="1" applyAlignment="1">
      <alignment horizontal="center" vertical="center" wrapText="1" readingOrder="1"/>
    </xf>
    <xf numFmtId="1" fontId="27" fillId="0" borderId="0" xfId="0" applyNumberFormat="1" applyFont="1" applyFill="1" applyBorder="1" applyAlignment="1">
      <alignment horizontal="center" vertical="center" readingOrder="1"/>
    </xf>
    <xf numFmtId="1" fontId="38" fillId="0" borderId="0" xfId="0" applyNumberFormat="1" applyFont="1" applyFill="1" applyBorder="1" applyAlignment="1">
      <alignment horizontal="center" vertical="center" readingOrder="1"/>
    </xf>
    <xf numFmtId="1" fontId="0" fillId="0" borderId="0" xfId="0" applyNumberFormat="1" applyFont="1" applyFill="1" applyBorder="1" applyAlignment="1">
      <alignment horizontal="center" vertical="center" readingOrder="1"/>
    </xf>
    <xf numFmtId="1" fontId="29" fillId="0" borderId="0" xfId="0" applyNumberFormat="1" applyFont="1" applyFill="1" applyBorder="1" applyAlignment="1">
      <alignment horizontal="center" vertical="center" readingOrder="1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3" fontId="27" fillId="0" borderId="0" xfId="0" applyNumberFormat="1" applyFont="1" applyFill="1" applyAlignment="1">
      <alignment horizontal="center" vertical="center" readingOrder="1"/>
    </xf>
    <xf numFmtId="3" fontId="0" fillId="0" borderId="0" xfId="0" applyNumberFormat="1" applyFont="1" applyFill="1" applyAlignment="1">
      <alignment horizontal="center" vertical="center" readingOrder="1"/>
    </xf>
    <xf numFmtId="3" fontId="22" fillId="0" borderId="10" xfId="0" applyNumberFormat="1" applyFont="1" applyFill="1" applyBorder="1" applyAlignment="1">
      <alignment horizontal="center" vertical="center" wrapText="1" readingOrder="1"/>
    </xf>
    <xf numFmtId="3" fontId="36" fillId="0" borderId="10" xfId="0" applyNumberFormat="1" applyFont="1" applyFill="1" applyBorder="1" applyAlignment="1">
      <alignment horizontal="center" vertical="center" wrapText="1" readingOrder="1"/>
    </xf>
    <xf numFmtId="3" fontId="37" fillId="0" borderId="10" xfId="56" applyNumberFormat="1" applyFont="1" applyFill="1" applyBorder="1" applyAlignment="1">
      <alignment horizontal="center" vertical="center" wrapText="1" readingOrder="1"/>
      <protection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 readingOrder="1"/>
    </xf>
    <xf numFmtId="49" fontId="26" fillId="0" borderId="10" xfId="0" applyNumberFormat="1" applyFont="1" applyFill="1" applyBorder="1" applyAlignment="1">
      <alignment horizontal="center" vertical="center" wrapText="1" readingOrder="1"/>
    </xf>
    <xf numFmtId="49" fontId="36" fillId="0" borderId="10" xfId="62" applyNumberFormat="1" applyFont="1" applyFill="1" applyBorder="1" applyAlignment="1">
      <alignment horizontal="center" vertical="center" wrapText="1" readingOrder="1"/>
    </xf>
    <xf numFmtId="194" fontId="44" fillId="0" borderId="10" xfId="62" applyNumberFormat="1" applyFont="1" applyFill="1" applyBorder="1" applyAlignment="1">
      <alignment horizontal="center" vertical="center" readingOrder="1"/>
    </xf>
    <xf numFmtId="1" fontId="44" fillId="0" borderId="10" xfId="62" applyNumberFormat="1" applyFont="1" applyFill="1" applyBorder="1" applyAlignment="1">
      <alignment horizontal="center" vertical="center" readingOrder="1"/>
    </xf>
    <xf numFmtId="4" fontId="43" fillId="28" borderId="10" xfId="53" applyNumberFormat="1" applyFont="1" applyFill="1" applyBorder="1" applyAlignment="1">
      <alignment horizontal="center" vertical="center" wrapText="1" readingOrder="1"/>
      <protection/>
    </xf>
    <xf numFmtId="49" fontId="26" fillId="29" borderId="11" xfId="0" applyNumberFormat="1" applyFont="1" applyFill="1" applyBorder="1" applyAlignment="1">
      <alignment horizontal="center" vertical="center" wrapText="1" readingOrder="1"/>
    </xf>
    <xf numFmtId="1" fontId="1" fillId="29" borderId="10" xfId="0" applyNumberFormat="1" applyFont="1" applyFill="1" applyBorder="1" applyAlignment="1">
      <alignment horizontal="center" vertical="center" wrapText="1" readingOrder="1"/>
    </xf>
    <xf numFmtId="1" fontId="26" fillId="29" borderId="10" xfId="0" applyNumberFormat="1" applyFont="1" applyFill="1" applyBorder="1" applyAlignment="1">
      <alignment horizontal="center" vertical="center" wrapText="1" readingOrder="1"/>
    </xf>
    <xf numFmtId="49" fontId="36" fillId="29" borderId="10" xfId="0" applyNumberFormat="1" applyFont="1" applyFill="1" applyBorder="1" applyAlignment="1">
      <alignment horizontal="center" vertical="center" wrapText="1" readingOrder="1"/>
    </xf>
    <xf numFmtId="190" fontId="36" fillId="29" borderId="10" xfId="0" applyNumberFormat="1" applyFont="1" applyFill="1" applyBorder="1" applyAlignment="1">
      <alignment horizontal="center" vertical="center" wrapText="1" readingOrder="1"/>
    </xf>
    <xf numFmtId="3" fontId="36" fillId="29" borderId="10" xfId="0" applyNumberFormat="1" applyFont="1" applyFill="1" applyBorder="1" applyAlignment="1">
      <alignment horizontal="center" vertical="center" wrapText="1" readingOrder="1"/>
    </xf>
    <xf numFmtId="0" fontId="36" fillId="0" borderId="0" xfId="53" applyFont="1" applyFill="1" applyBorder="1" applyAlignment="1">
      <alignment horizontal="center" vertical="center" wrapText="1" readingOrder="1"/>
      <protection/>
    </xf>
    <xf numFmtId="0" fontId="36" fillId="0" borderId="0" xfId="0" applyFont="1" applyBorder="1" applyAlignment="1">
      <alignment horizontal="center" vertical="center"/>
    </xf>
    <xf numFmtId="4" fontId="36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3" fontId="31" fillId="0" borderId="0" xfId="0" applyNumberFormat="1" applyFont="1" applyBorder="1" applyAlignment="1">
      <alignment/>
    </xf>
    <xf numFmtId="0" fontId="22" fillId="0" borderId="10" xfId="53" applyFont="1" applyFill="1" applyBorder="1" applyAlignment="1">
      <alignment horizontal="center" vertical="center" wrapText="1" readingOrder="1"/>
      <protection/>
    </xf>
    <xf numFmtId="1" fontId="0" fillId="25" borderId="0" xfId="0" applyNumberFormat="1" applyFont="1" applyFill="1" applyAlignment="1">
      <alignment/>
    </xf>
    <xf numFmtId="1" fontId="0" fillId="25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29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1" fillId="0" borderId="27" xfId="53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/>
    </xf>
    <xf numFmtId="2" fontId="1" fillId="29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27" xfId="56" applyNumberFormat="1" applyFont="1" applyFill="1" applyBorder="1" applyAlignment="1">
      <alignment horizontal="center" vertical="center" wrapText="1"/>
      <protection/>
    </xf>
    <xf numFmtId="2" fontId="1" fillId="0" borderId="27" xfId="53" applyNumberFormat="1" applyFont="1" applyFill="1" applyBorder="1" applyAlignment="1">
      <alignment horizontal="center" vertical="center" wrapText="1"/>
      <protection/>
    </xf>
    <xf numFmtId="4" fontId="1" fillId="0" borderId="27" xfId="53" applyNumberFormat="1" applyFont="1" applyFill="1" applyBorder="1" applyAlignment="1">
      <alignment horizontal="center" vertical="center" wrapText="1"/>
      <protection/>
    </xf>
    <xf numFmtId="4" fontId="1" fillId="0" borderId="27" xfId="53" applyNumberFormat="1" applyFont="1" applyFill="1" applyBorder="1" applyAlignment="1">
      <alignment horizontal="center" vertical="center"/>
      <protection/>
    </xf>
    <xf numFmtId="1" fontId="1" fillId="0" borderId="27" xfId="53" applyNumberFormat="1" applyFont="1" applyFill="1" applyBorder="1" applyAlignment="1">
      <alignment horizontal="center" vertical="center"/>
      <protection/>
    </xf>
    <xf numFmtId="0" fontId="32" fillId="0" borderId="0" xfId="53" applyFont="1" applyAlignment="1">
      <alignment horizontal="center" vertical="center"/>
      <protection/>
    </xf>
    <xf numFmtId="0" fontId="25" fillId="0" borderId="0" xfId="53" applyFont="1" applyAlignment="1">
      <alignment horizontal="center" vertical="center"/>
      <protection/>
    </xf>
    <xf numFmtId="0" fontId="33" fillId="0" borderId="0" xfId="53" applyFont="1" applyAlignment="1">
      <alignment horizontal="center" vertical="center"/>
      <protection/>
    </xf>
    <xf numFmtId="194" fontId="32" fillId="0" borderId="11" xfId="53" applyNumberFormat="1" applyFont="1" applyFill="1" applyBorder="1" applyAlignment="1">
      <alignment horizontal="center" vertical="center" wrapText="1"/>
      <protection/>
    </xf>
    <xf numFmtId="194" fontId="32" fillId="0" borderId="10" xfId="53" applyNumberFormat="1" applyFont="1" applyFill="1" applyBorder="1" applyAlignment="1">
      <alignment horizontal="center" vertical="center" wrapText="1"/>
      <protection/>
    </xf>
    <xf numFmtId="194" fontId="32" fillId="0" borderId="29" xfId="53" applyNumberFormat="1" applyFont="1" applyFill="1" applyBorder="1" applyAlignment="1">
      <alignment horizontal="center" vertical="center" wrapText="1"/>
      <protection/>
    </xf>
    <xf numFmtId="194" fontId="32" fillId="0" borderId="30" xfId="53" applyNumberFormat="1" applyFont="1" applyFill="1" applyBorder="1" applyAlignment="1">
      <alignment horizontal="center" vertical="center" wrapText="1"/>
      <protection/>
    </xf>
    <xf numFmtId="1" fontId="32" fillId="0" borderId="0" xfId="53" applyNumberFormat="1" applyFont="1">
      <alignment/>
      <protection/>
    </xf>
    <xf numFmtId="1" fontId="25" fillId="0" borderId="0" xfId="53" applyNumberFormat="1" applyFont="1" applyAlignment="1">
      <alignment horizontal="left"/>
      <protection/>
    </xf>
    <xf numFmtId="1" fontId="32" fillId="0" borderId="10" xfId="53" applyNumberFormat="1" applyFont="1" applyBorder="1" applyAlignment="1">
      <alignment horizontal="center" vertical="center"/>
      <protection/>
    </xf>
    <xf numFmtId="1" fontId="25" fillId="0" borderId="0" xfId="53" applyNumberFormat="1" applyFont="1">
      <alignment/>
      <protection/>
    </xf>
    <xf numFmtId="1" fontId="32" fillId="0" borderId="10" xfId="53" applyNumberFormat="1" applyFont="1" applyBorder="1" applyAlignment="1">
      <alignment horizontal="center" vertical="center" wrapText="1"/>
      <protection/>
    </xf>
    <xf numFmtId="1" fontId="34" fillId="28" borderId="10" xfId="53" applyNumberFormat="1" applyFont="1" applyFill="1" applyBorder="1" applyAlignment="1">
      <alignment horizontal="center" vertical="center" wrapText="1"/>
      <protection/>
    </xf>
    <xf numFmtId="0" fontId="32" fillId="30" borderId="17" xfId="53" applyFont="1" applyFill="1" applyBorder="1" applyAlignment="1">
      <alignment horizontal="center" vertical="center"/>
      <protection/>
    </xf>
    <xf numFmtId="0" fontId="32" fillId="0" borderId="17" xfId="53" applyFont="1" applyBorder="1" applyAlignment="1">
      <alignment horizontal="center" vertical="center"/>
      <protection/>
    </xf>
    <xf numFmtId="194" fontId="34" fillId="28" borderId="17" xfId="53" applyNumberFormat="1" applyFont="1" applyFill="1" applyBorder="1" applyAlignment="1">
      <alignment horizontal="center" vertical="center" wrapText="1"/>
      <protection/>
    </xf>
    <xf numFmtId="194" fontId="32" fillId="30" borderId="17" xfId="53" applyNumberFormat="1" applyFont="1" applyFill="1" applyBorder="1" applyAlignment="1">
      <alignment horizontal="center" vertical="center" wrapText="1"/>
      <protection/>
    </xf>
    <xf numFmtId="1" fontId="22" fillId="31" borderId="10" xfId="0" applyNumberFormat="1" applyFont="1" applyFill="1" applyBorder="1" applyAlignment="1">
      <alignment horizontal="center" vertical="center" wrapText="1" readingOrder="1"/>
    </xf>
    <xf numFmtId="4" fontId="36" fillId="31" borderId="10" xfId="0" applyNumberFormat="1" applyFont="1" applyFill="1" applyBorder="1" applyAlignment="1">
      <alignment horizontal="center" vertical="center" wrapText="1" readingOrder="1"/>
    </xf>
    <xf numFmtId="4" fontId="43" fillId="31" borderId="10" xfId="0" applyNumberFormat="1" applyFont="1" applyFill="1" applyBorder="1" applyAlignment="1">
      <alignment horizontal="center" vertical="center" readingOrder="1"/>
    </xf>
    <xf numFmtId="4" fontId="43" fillId="31" borderId="10" xfId="65" applyNumberFormat="1" applyFont="1" applyFill="1" applyBorder="1" applyAlignment="1">
      <alignment horizontal="center" vertical="center" wrapText="1" readingOrder="1"/>
    </xf>
    <xf numFmtId="4" fontId="43" fillId="31" borderId="10" xfId="53" applyNumberFormat="1" applyFont="1" applyFill="1" applyBorder="1" applyAlignment="1">
      <alignment horizontal="center" vertical="center" wrapText="1" readingOrder="1"/>
      <protection/>
    </xf>
    <xf numFmtId="1" fontId="22" fillId="32" borderId="10" xfId="0" applyNumberFormat="1" applyFont="1" applyFill="1" applyBorder="1" applyAlignment="1">
      <alignment horizontal="center" vertical="center" wrapText="1" readingOrder="1"/>
    </xf>
    <xf numFmtId="4" fontId="36" fillId="32" borderId="10" xfId="0" applyNumberFormat="1" applyFont="1" applyFill="1" applyBorder="1" applyAlignment="1">
      <alignment horizontal="center" vertical="center" wrapText="1" readingOrder="1"/>
    </xf>
    <xf numFmtId="4" fontId="43" fillId="32" borderId="10" xfId="0" applyNumberFormat="1" applyFont="1" applyFill="1" applyBorder="1" applyAlignment="1">
      <alignment horizontal="center" vertical="center" readingOrder="1"/>
    </xf>
    <xf numFmtId="0" fontId="0" fillId="0" borderId="10" xfId="0" applyNumberFormat="1" applyFont="1" applyFill="1" applyBorder="1" applyAlignment="1">
      <alignment horizontal="center" vertical="center" wrapText="1"/>
    </xf>
    <xf numFmtId="194" fontId="22" fillId="25" borderId="10" xfId="0" applyNumberFormat="1" applyFont="1" applyFill="1" applyBorder="1" applyAlignment="1">
      <alignment horizontal="center" vertical="center" wrapText="1" readingOrder="1"/>
    </xf>
    <xf numFmtId="1" fontId="22" fillId="25" borderId="10" xfId="0" applyNumberFormat="1" applyFont="1" applyFill="1" applyBorder="1" applyAlignment="1">
      <alignment horizontal="center" vertical="center" wrapText="1" readingOrder="1"/>
    </xf>
    <xf numFmtId="1" fontId="36" fillId="25" borderId="10" xfId="0" applyNumberFormat="1" applyFont="1" applyFill="1" applyBorder="1" applyAlignment="1">
      <alignment horizontal="center" vertical="center" wrapText="1" readingOrder="1"/>
    </xf>
    <xf numFmtId="194" fontId="36" fillId="25" borderId="10" xfId="0" applyNumberFormat="1" applyFont="1" applyFill="1" applyBorder="1" applyAlignment="1">
      <alignment horizontal="center" vertical="center" wrapText="1" readingOrder="1"/>
    </xf>
    <xf numFmtId="190" fontId="36" fillId="33" borderId="10" xfId="0" applyNumberFormat="1" applyFont="1" applyFill="1" applyBorder="1" applyAlignment="1">
      <alignment horizontal="center" vertical="center" wrapText="1" readingOrder="1"/>
    </xf>
    <xf numFmtId="1" fontId="36" fillId="33" borderId="10" xfId="0" applyNumberFormat="1" applyFont="1" applyFill="1" applyBorder="1" applyAlignment="1">
      <alignment horizontal="center" vertical="center" wrapText="1" readingOrder="1"/>
    </xf>
    <xf numFmtId="4" fontId="36" fillId="33" borderId="10" xfId="0" applyNumberFormat="1" applyFont="1" applyFill="1" applyBorder="1" applyAlignment="1">
      <alignment horizontal="center" vertical="center" wrapText="1" readingOrder="1"/>
    </xf>
    <xf numFmtId="4" fontId="36" fillId="25" borderId="10" xfId="0" applyNumberFormat="1" applyFont="1" applyFill="1" applyBorder="1" applyAlignment="1">
      <alignment horizontal="center" vertical="center" wrapText="1" readingOrder="1"/>
    </xf>
    <xf numFmtId="0" fontId="22" fillId="25" borderId="10" xfId="0" applyFont="1" applyFill="1" applyBorder="1" applyAlignment="1">
      <alignment horizontal="center" vertical="center" wrapText="1" readingOrder="1"/>
    </xf>
    <xf numFmtId="194" fontId="44" fillId="0" borderId="10" xfId="53" applyNumberFormat="1" applyFont="1" applyFill="1" applyBorder="1" applyAlignment="1">
      <alignment horizontal="center" vertical="center" wrapText="1" readingOrder="1"/>
      <protection/>
    </xf>
    <xf numFmtId="194" fontId="44" fillId="0" borderId="10" xfId="53" applyNumberFormat="1" applyFont="1" applyFill="1" applyBorder="1" applyAlignment="1">
      <alignment horizontal="center" vertical="center" readingOrder="1"/>
      <protection/>
    </xf>
    <xf numFmtId="1" fontId="44" fillId="0" borderId="10" xfId="53" applyNumberFormat="1" applyFont="1" applyFill="1" applyBorder="1" applyAlignment="1">
      <alignment horizontal="center" vertical="center" wrapText="1" readingOrder="1"/>
      <protection/>
    </xf>
    <xf numFmtId="0" fontId="0" fillId="0" borderId="0" xfId="0" applyFont="1" applyFill="1" applyAlignment="1">
      <alignment horizontal="left" wrapText="1"/>
    </xf>
    <xf numFmtId="0" fontId="1" fillId="0" borderId="0" xfId="53" applyFont="1" applyFill="1" applyBorder="1" applyAlignment="1">
      <alignment horizontal="center"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1" fontId="1" fillId="0" borderId="0" xfId="53" applyNumberFormat="1" applyFont="1" applyFill="1" applyBorder="1" applyAlignment="1">
      <alignment horizontal="center" vertical="center" wrapText="1"/>
      <protection/>
    </xf>
    <xf numFmtId="1" fontId="1" fillId="0" borderId="0" xfId="56" applyNumberFormat="1" applyFont="1" applyFill="1" applyBorder="1" applyAlignment="1">
      <alignment horizontal="center" vertical="center" wrapText="1"/>
      <protection/>
    </xf>
    <xf numFmtId="2" fontId="1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6" applyNumberFormat="1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/>
      <protection/>
    </xf>
    <xf numFmtId="1" fontId="1" fillId="0" borderId="0" xfId="53" applyNumberFormat="1" applyFont="1" applyFill="1" applyBorder="1" applyAlignment="1">
      <alignment horizontal="center" vertical="center"/>
      <protection/>
    </xf>
    <xf numFmtId="0" fontId="55" fillId="0" borderId="0" xfId="53" applyFont="1" applyAlignment="1">
      <alignment horizontal="left"/>
      <protection/>
    </xf>
    <xf numFmtId="0" fontId="0" fillId="0" borderId="0" xfId="53" applyNumberFormat="1" applyFont="1" applyBorder="1" applyAlignment="1">
      <alignment horizontal="left"/>
      <protection/>
    </xf>
    <xf numFmtId="0" fontId="55" fillId="0" borderId="0" xfId="53" applyNumberFormat="1" applyFont="1" applyBorder="1" applyAlignment="1">
      <alignment horizontal="left"/>
      <protection/>
    </xf>
    <xf numFmtId="0" fontId="47" fillId="0" borderId="0" xfId="53" applyNumberFormat="1" applyFont="1" applyBorder="1" applyAlignment="1">
      <alignment horizontal="centerContinuous"/>
      <protection/>
    </xf>
    <xf numFmtId="0" fontId="47" fillId="0" borderId="0" xfId="53" applyNumberFormat="1" applyFont="1" applyBorder="1" applyAlignment="1">
      <alignment horizontal="left"/>
      <protection/>
    </xf>
    <xf numFmtId="0" fontId="56" fillId="0" borderId="0" xfId="53" applyNumberFormat="1" applyFont="1" applyBorder="1" applyAlignment="1">
      <alignment horizontal="left"/>
      <protection/>
    </xf>
    <xf numFmtId="0" fontId="25" fillId="0" borderId="0" xfId="53" applyNumberFormat="1" applyFont="1" applyBorder="1" applyAlignment="1">
      <alignment horizontal="left"/>
      <protection/>
    </xf>
    <xf numFmtId="0" fontId="25" fillId="0" borderId="11" xfId="53" applyNumberFormat="1" applyFont="1" applyBorder="1" applyAlignment="1">
      <alignment horizontal="center" vertical="center" wrapText="1"/>
      <protection/>
    </xf>
    <xf numFmtId="189" fontId="0" fillId="0" borderId="0" xfId="53" applyNumberFormat="1" applyFont="1" applyAlignment="1">
      <alignment horizontal="right"/>
      <protection/>
    </xf>
    <xf numFmtId="0" fontId="0" fillId="0" borderId="0" xfId="53" applyFont="1">
      <alignment/>
      <protection/>
    </xf>
    <xf numFmtId="0" fontId="24" fillId="0" borderId="0" xfId="53" applyFont="1" applyAlignment="1">
      <alignment horizontal="left" vertical="center" wrapText="1"/>
      <protection/>
    </xf>
    <xf numFmtId="0" fontId="57" fillId="0" borderId="0" xfId="53" applyFont="1">
      <alignment/>
      <protection/>
    </xf>
    <xf numFmtId="190" fontId="0" fillId="0" borderId="11" xfId="0" applyNumberFormat="1" applyFont="1" applyFill="1" applyBorder="1" applyAlignment="1">
      <alignment horizontal="center" vertical="center" wrapText="1"/>
    </xf>
    <xf numFmtId="190" fontId="0" fillId="0" borderId="11" xfId="0" applyNumberFormat="1" applyFont="1" applyFill="1" applyBorder="1" applyAlignment="1">
      <alignment horizontal="center" vertical="center"/>
    </xf>
    <xf numFmtId="190" fontId="0" fillId="0" borderId="29" xfId="0" applyNumberFormat="1" applyFont="1" applyFill="1" applyBorder="1" applyAlignment="1">
      <alignment horizontal="center" vertical="center"/>
    </xf>
    <xf numFmtId="190" fontId="0" fillId="0" borderId="19" xfId="0" applyNumberFormat="1" applyFont="1" applyFill="1" applyBorder="1" applyAlignment="1">
      <alignment horizontal="center" vertical="center"/>
    </xf>
    <xf numFmtId="190" fontId="0" fillId="0" borderId="13" xfId="0" applyNumberFormat="1" applyFont="1" applyFill="1" applyBorder="1" applyAlignment="1">
      <alignment horizontal="center"/>
    </xf>
    <xf numFmtId="190" fontId="0" fillId="0" borderId="20" xfId="0" applyNumberFormat="1" applyFont="1" applyFill="1" applyBorder="1" applyAlignment="1">
      <alignment horizontal="center"/>
    </xf>
    <xf numFmtId="0" fontId="30" fillId="0" borderId="10" xfId="56" applyFont="1" applyFill="1" applyBorder="1" applyAlignment="1">
      <alignment horizontal="center" vertical="center" wrapText="1" readingOrder="1"/>
      <protection/>
    </xf>
    <xf numFmtId="194" fontId="44" fillId="0" borderId="10" xfId="0" applyNumberFormat="1" applyFont="1" applyFill="1" applyBorder="1" applyAlignment="1">
      <alignment horizontal="center" vertical="center" wrapText="1" readingOrder="1"/>
    </xf>
    <xf numFmtId="1" fontId="44" fillId="0" borderId="10" xfId="0" applyNumberFormat="1" applyFont="1" applyFill="1" applyBorder="1" applyAlignment="1">
      <alignment horizontal="center" vertical="center" wrapText="1" readingOrder="1"/>
    </xf>
    <xf numFmtId="4" fontId="44" fillId="0" borderId="10" xfId="0" applyNumberFormat="1" applyFont="1" applyFill="1" applyBorder="1" applyAlignment="1">
      <alignment horizontal="center" vertical="center" readingOrder="1"/>
    </xf>
    <xf numFmtId="4" fontId="0" fillId="25" borderId="0" xfId="0" applyNumberFormat="1" applyFont="1" applyFill="1" applyBorder="1" applyAlignment="1">
      <alignment/>
    </xf>
    <xf numFmtId="205" fontId="25" fillId="0" borderId="10" xfId="53" applyNumberFormat="1" applyFont="1" applyFill="1" applyBorder="1" applyAlignment="1">
      <alignment horizontal="center" vertical="center"/>
      <protection/>
    </xf>
    <xf numFmtId="207" fontId="25" fillId="0" borderId="10" xfId="53" applyNumberFormat="1" applyFont="1" applyFill="1" applyBorder="1" applyAlignment="1">
      <alignment horizontal="center" vertical="center"/>
      <protection/>
    </xf>
    <xf numFmtId="0" fontId="25" fillId="0" borderId="28" xfId="53" applyNumberFormat="1" applyFont="1" applyBorder="1" applyAlignment="1">
      <alignment horizontal="center" vertical="center" wrapText="1"/>
      <protection/>
    </xf>
    <xf numFmtId="195" fontId="25" fillId="0" borderId="27" xfId="53" applyNumberFormat="1" applyFont="1" applyFill="1" applyBorder="1" applyAlignment="1">
      <alignment horizontal="center" vertical="center"/>
      <protection/>
    </xf>
    <xf numFmtId="0" fontId="25" fillId="0" borderId="10" xfId="53" applyNumberFormat="1" applyFont="1" applyBorder="1" applyAlignment="1">
      <alignment horizontal="center" vertical="center" wrapText="1"/>
      <protection/>
    </xf>
    <xf numFmtId="0" fontId="52" fillId="0" borderId="0" xfId="53" applyFont="1">
      <alignment/>
      <protection/>
    </xf>
    <xf numFmtId="49" fontId="34" fillId="28" borderId="17" xfId="53" applyNumberFormat="1" applyFont="1" applyFill="1" applyBorder="1" applyAlignment="1">
      <alignment horizontal="center" vertical="center"/>
      <protection/>
    </xf>
    <xf numFmtId="1" fontId="32" fillId="0" borderId="10" xfId="53" applyNumberFormat="1" applyFont="1" applyFill="1" applyBorder="1" applyAlignment="1">
      <alignment horizontal="center" vertical="center" wrapText="1"/>
      <protection/>
    </xf>
    <xf numFmtId="1" fontId="32" fillId="0" borderId="30" xfId="53" applyNumberFormat="1" applyFont="1" applyFill="1" applyBorder="1" applyAlignment="1">
      <alignment horizontal="center" vertical="center" wrapText="1"/>
      <protection/>
    </xf>
    <xf numFmtId="0" fontId="25" fillId="0" borderId="0" xfId="53" applyFont="1" applyAlignment="1">
      <alignment/>
      <protection/>
    </xf>
    <xf numFmtId="0" fontId="0" fillId="25" borderId="10" xfId="0" applyFill="1" applyBorder="1" applyAlignment="1">
      <alignment/>
    </xf>
    <xf numFmtId="0" fontId="0" fillId="25" borderId="0" xfId="0" applyFill="1" applyAlignment="1">
      <alignment horizontal="center" vertical="center"/>
    </xf>
    <xf numFmtId="209" fontId="0" fillId="25" borderId="10" xfId="0" applyNumberFormat="1" applyFill="1" applyBorder="1" applyAlignment="1">
      <alignment horizontal="center" vertical="center" wrapText="1" readingOrder="1"/>
    </xf>
    <xf numFmtId="0" fontId="0" fillId="25" borderId="10" xfId="0" applyFont="1" applyFill="1" applyBorder="1" applyAlignment="1">
      <alignment horizontal="center" vertical="center" wrapText="1" readingOrder="1"/>
    </xf>
    <xf numFmtId="209" fontId="58" fillId="25" borderId="10" xfId="53" applyNumberFormat="1" applyFont="1" applyFill="1" applyBorder="1" applyAlignment="1">
      <alignment horizontal="center" vertical="center" wrapText="1" readingOrder="1"/>
      <protection/>
    </xf>
    <xf numFmtId="4" fontId="31" fillId="0" borderId="0" xfId="0" applyNumberFormat="1" applyFont="1" applyFill="1" applyAlignment="1">
      <alignment horizontal="center" vertical="center" readingOrder="1"/>
    </xf>
    <xf numFmtId="194" fontId="31" fillId="0" borderId="0" xfId="0" applyNumberFormat="1" applyFont="1" applyFill="1" applyBorder="1" applyAlignment="1">
      <alignment horizontal="center" vertical="center" readingOrder="1"/>
    </xf>
    <xf numFmtId="0" fontId="1" fillId="25" borderId="31" xfId="0" applyFont="1" applyFill="1" applyBorder="1" applyAlignment="1">
      <alignment horizontal="center"/>
    </xf>
    <xf numFmtId="0" fontId="25" fillId="0" borderId="31" xfId="53" applyNumberFormat="1" applyFont="1" applyBorder="1" applyAlignment="1">
      <alignment horizontal="center" vertical="center"/>
      <protection/>
    </xf>
    <xf numFmtId="0" fontId="32" fillId="0" borderId="0" xfId="53" applyFont="1" applyAlignment="1">
      <alignment/>
      <protection/>
    </xf>
    <xf numFmtId="0" fontId="32" fillId="0" borderId="0" xfId="53" applyFont="1" applyAlignment="1">
      <alignment horizontal="right"/>
      <protection/>
    </xf>
    <xf numFmtId="9" fontId="0" fillId="25" borderId="10" xfId="61" applyFont="1" applyFill="1" applyBorder="1" applyAlignment="1">
      <alignment horizontal="center" vertical="center" wrapText="1" readingOrder="1"/>
    </xf>
    <xf numFmtId="0" fontId="0" fillId="25" borderId="30" xfId="0" applyFont="1" applyFill="1" applyBorder="1" applyAlignment="1">
      <alignment horizontal="center" vertical="center" wrapText="1" readingOrder="1"/>
    </xf>
    <xf numFmtId="0" fontId="0" fillId="25" borderId="10" xfId="53" applyNumberFormat="1" applyFont="1" applyFill="1" applyBorder="1" applyAlignment="1">
      <alignment horizontal="center" vertical="center" wrapText="1" readingOrder="1"/>
      <protection/>
    </xf>
    <xf numFmtId="0" fontId="58" fillId="25" borderId="10" xfId="0" applyFont="1" applyFill="1" applyBorder="1" applyAlignment="1">
      <alignment horizontal="center" vertical="center" wrapText="1" readingOrder="1"/>
    </xf>
    <xf numFmtId="0" fontId="0" fillId="25" borderId="32" xfId="0" applyFont="1" applyFill="1" applyBorder="1" applyAlignment="1">
      <alignment horizontal="center" vertical="center" wrapText="1" readingOrder="1"/>
    </xf>
    <xf numFmtId="0" fontId="58" fillId="0" borderId="0" xfId="53" applyFont="1" applyFill="1" applyAlignment="1">
      <alignment horizontal="center" vertical="center" wrapText="1" readingOrder="1"/>
      <protection/>
    </xf>
    <xf numFmtId="209" fontId="36" fillId="25" borderId="10" xfId="0" applyNumberFormat="1" applyFont="1" applyFill="1" applyBorder="1" applyAlignment="1">
      <alignment horizontal="center" vertical="center"/>
    </xf>
    <xf numFmtId="4" fontId="43" fillId="34" borderId="10" xfId="0" applyNumberFormat="1" applyFont="1" applyFill="1" applyBorder="1" applyAlignment="1">
      <alignment horizontal="center" vertical="center" readingOrder="1"/>
    </xf>
    <xf numFmtId="4" fontId="43" fillId="34" borderId="10" xfId="65" applyNumberFormat="1" applyFont="1" applyFill="1" applyBorder="1" applyAlignment="1">
      <alignment horizontal="center" vertical="center" wrapText="1" readingOrder="1"/>
    </xf>
    <xf numFmtId="49" fontId="26" fillId="25" borderId="11" xfId="55" applyNumberFormat="1" applyFont="1" applyFill="1" applyBorder="1" applyAlignment="1">
      <alignment horizontal="center" vertical="center" readingOrder="1"/>
      <protection/>
    </xf>
    <xf numFmtId="0" fontId="30" fillId="25" borderId="10" xfId="56" applyFont="1" applyFill="1" applyBorder="1" applyAlignment="1">
      <alignment horizontal="center" vertical="center" wrapText="1" readingOrder="1"/>
      <protection/>
    </xf>
    <xf numFmtId="49" fontId="36" fillId="25" borderId="10" xfId="0" applyNumberFormat="1" applyFont="1" applyFill="1" applyBorder="1" applyAlignment="1">
      <alignment horizontal="center" vertical="center" wrapText="1" readingOrder="1"/>
    </xf>
    <xf numFmtId="2" fontId="37" fillId="25" borderId="10" xfId="56" applyNumberFormat="1" applyFont="1" applyFill="1" applyBorder="1" applyAlignment="1">
      <alignment horizontal="center" vertical="center" wrapText="1" readingOrder="1"/>
      <protection/>
    </xf>
    <xf numFmtId="3" fontId="37" fillId="25" borderId="10" xfId="56" applyNumberFormat="1" applyFont="1" applyFill="1" applyBorder="1" applyAlignment="1">
      <alignment horizontal="center" vertical="center" wrapText="1" readingOrder="1"/>
      <protection/>
    </xf>
    <xf numFmtId="194" fontId="44" fillId="25" borderId="10" xfId="0" applyNumberFormat="1" applyFont="1" applyFill="1" applyBorder="1" applyAlignment="1">
      <alignment horizontal="center" vertical="center" wrapText="1" readingOrder="1"/>
    </xf>
    <xf numFmtId="1" fontId="44" fillId="25" borderId="10" xfId="0" applyNumberFormat="1" applyFont="1" applyFill="1" applyBorder="1" applyAlignment="1">
      <alignment horizontal="center" vertical="center" wrapText="1" readingOrder="1"/>
    </xf>
    <xf numFmtId="4" fontId="44" fillId="25" borderId="10" xfId="0" applyNumberFormat="1" applyFont="1" applyFill="1" applyBorder="1" applyAlignment="1">
      <alignment horizontal="center" vertical="center" readingOrder="1"/>
    </xf>
    <xf numFmtId="194" fontId="37" fillId="0" borderId="10" xfId="56" applyNumberFormat="1" applyFont="1" applyFill="1" applyBorder="1" applyAlignment="1">
      <alignment horizontal="center" vertical="center" wrapText="1" readingOrder="1"/>
      <protection/>
    </xf>
    <xf numFmtId="194" fontId="37" fillId="25" borderId="10" xfId="56" applyNumberFormat="1" applyFont="1" applyFill="1" applyBorder="1" applyAlignment="1">
      <alignment horizontal="center" vertical="center" wrapText="1" readingOrder="1"/>
      <protection/>
    </xf>
    <xf numFmtId="194" fontId="36" fillId="0" borderId="10" xfId="62" applyNumberFormat="1" applyFont="1" applyFill="1" applyBorder="1" applyAlignment="1">
      <alignment horizontal="center" vertical="center" wrapText="1" readingOrder="1"/>
    </xf>
    <xf numFmtId="0" fontId="0" fillId="0" borderId="10" xfId="0" applyFill="1" applyBorder="1" applyAlignment="1">
      <alignment/>
    </xf>
    <xf numFmtId="4" fontId="26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 wrapText="1" readingOrder="1"/>
    </xf>
    <xf numFmtId="194" fontId="0" fillId="25" borderId="10" xfId="0" applyNumberFormat="1" applyFont="1" applyFill="1" applyBorder="1" applyAlignment="1">
      <alignment horizontal="center" vertical="center" wrapText="1" readingOrder="1"/>
    </xf>
    <xf numFmtId="4" fontId="0" fillId="0" borderId="10" xfId="56" applyNumberFormat="1" applyFont="1" applyFill="1" applyBorder="1" applyAlignment="1">
      <alignment horizontal="center" vertical="center" wrapText="1" readingOrder="1"/>
      <protection/>
    </xf>
    <xf numFmtId="0" fontId="42" fillId="0" borderId="0" xfId="0" applyFont="1" applyAlignment="1">
      <alignment horizontal="center" vertical="center" wrapText="1" readingOrder="1"/>
    </xf>
    <xf numFmtId="0" fontId="2" fillId="0" borderId="25" xfId="0" applyFont="1" applyFill="1" applyBorder="1" applyAlignment="1">
      <alignment horizontal="center" vertical="center" wrapText="1" readingOrder="1"/>
    </xf>
    <xf numFmtId="0" fontId="1" fillId="25" borderId="30" xfId="0" applyFont="1" applyFill="1" applyBorder="1" applyAlignment="1">
      <alignment horizontal="center" vertical="center" wrapText="1"/>
    </xf>
    <xf numFmtId="0" fontId="1" fillId="25" borderId="33" xfId="0" applyFont="1" applyFill="1" applyBorder="1" applyAlignment="1">
      <alignment horizontal="center" vertical="center" wrapText="1"/>
    </xf>
    <xf numFmtId="0" fontId="1" fillId="25" borderId="34" xfId="0" applyFont="1" applyFill="1" applyBorder="1" applyAlignment="1">
      <alignment horizontal="center" vertical="center" wrapText="1"/>
    </xf>
    <xf numFmtId="0" fontId="36" fillId="0" borderId="0" xfId="0" applyNumberFormat="1" applyFont="1" applyFill="1" applyAlignment="1">
      <alignment horizontal="center" vertical="center" readingOrder="1"/>
    </xf>
    <xf numFmtId="0" fontId="22" fillId="25" borderId="10" xfId="0" applyFont="1" applyFill="1" applyBorder="1" applyAlignment="1">
      <alignment horizontal="center" vertical="center" wrapText="1" readingOrder="1"/>
    </xf>
    <xf numFmtId="0" fontId="44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 readingOrder="1"/>
    </xf>
    <xf numFmtId="0" fontId="26" fillId="0" borderId="11" xfId="0" applyFont="1" applyFill="1" applyBorder="1" applyAlignment="1">
      <alignment horizontal="center" vertical="center" wrapText="1" readingOrder="1"/>
    </xf>
    <xf numFmtId="0" fontId="22" fillId="31" borderId="31" xfId="0" applyFont="1" applyFill="1" applyBorder="1" applyAlignment="1">
      <alignment horizontal="center" vertical="center" wrapText="1" readingOrder="1"/>
    </xf>
    <xf numFmtId="0" fontId="22" fillId="31" borderId="10" xfId="0" applyFont="1" applyFill="1" applyBorder="1" applyAlignment="1">
      <alignment horizontal="center" vertical="center" wrapText="1" readingOrder="1"/>
    </xf>
    <xf numFmtId="0" fontId="22" fillId="25" borderId="10" xfId="0" applyFont="1" applyFill="1" applyBorder="1" applyAlignment="1">
      <alignment horizontal="center" vertical="center" readingOrder="1"/>
    </xf>
    <xf numFmtId="4" fontId="31" fillId="0" borderId="0" xfId="0" applyNumberFormat="1" applyFont="1" applyFill="1" applyBorder="1" applyAlignment="1">
      <alignment horizontal="center" vertical="center" readingOrder="1"/>
    </xf>
    <xf numFmtId="0" fontId="0" fillId="0" borderId="0" xfId="0" applyFont="1" applyAlignment="1">
      <alignment horizontal="center" vertical="center" readingOrder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2" fillId="32" borderId="10" xfId="0" applyFont="1" applyFill="1" applyBorder="1" applyAlignment="1">
      <alignment horizontal="center" vertical="center" wrapText="1" readingOrder="1"/>
    </xf>
    <xf numFmtId="0" fontId="26" fillId="25" borderId="31" xfId="0" applyFont="1" applyFill="1" applyBorder="1" applyAlignment="1">
      <alignment horizontal="center" vertical="center" readingOrder="1"/>
    </xf>
    <xf numFmtId="0" fontId="42" fillId="0" borderId="0" xfId="0" applyFont="1" applyAlignment="1">
      <alignment horizontal="center" vertical="center" readingOrder="1"/>
    </xf>
    <xf numFmtId="0" fontId="42" fillId="0" borderId="0" xfId="0" applyFont="1" applyAlignment="1">
      <alignment horizontal="center" vertical="center" wrapText="1" readingOrder="1"/>
    </xf>
    <xf numFmtId="0" fontId="0" fillId="0" borderId="31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 wrapText="1" readingOrder="1"/>
    </xf>
    <xf numFmtId="0" fontId="22" fillId="0" borderId="31" xfId="0" applyFont="1" applyFill="1" applyBorder="1" applyAlignment="1">
      <alignment horizontal="center" vertical="center" wrapText="1" readingOrder="1"/>
    </xf>
    <xf numFmtId="0" fontId="22" fillId="0" borderId="10" xfId="0" applyFont="1" applyFill="1" applyBorder="1" applyAlignment="1">
      <alignment horizontal="center" vertical="center" wrapText="1" readingOrder="1"/>
    </xf>
    <xf numFmtId="49" fontId="22" fillId="0" borderId="31" xfId="0" applyNumberFormat="1" applyFont="1" applyFill="1" applyBorder="1" applyAlignment="1">
      <alignment horizontal="center" vertical="center" wrapText="1" readingOrder="1"/>
    </xf>
    <xf numFmtId="49" fontId="22" fillId="0" borderId="10" xfId="0" applyNumberFormat="1" applyFont="1" applyFill="1" applyBorder="1" applyAlignment="1">
      <alignment horizontal="center" vertical="center" wrapText="1" readingOrder="1"/>
    </xf>
    <xf numFmtId="0" fontId="29" fillId="0" borderId="0" xfId="0" applyFont="1" applyFill="1" applyBorder="1" applyAlignment="1">
      <alignment horizontal="center" vertical="center" readingOrder="1"/>
    </xf>
    <xf numFmtId="0" fontId="22" fillId="0" borderId="36" xfId="0" applyFont="1" applyFill="1" applyBorder="1" applyAlignment="1">
      <alignment horizontal="center" vertical="center" wrapText="1" readingOrder="1"/>
    </xf>
    <xf numFmtId="0" fontId="0" fillId="0" borderId="33" xfId="0" applyBorder="1" applyAlignment="1">
      <alignment horizontal="center" vertical="center" wrapText="1" readingOrder="1"/>
    </xf>
    <xf numFmtId="0" fontId="0" fillId="0" borderId="34" xfId="0" applyBorder="1" applyAlignment="1">
      <alignment horizontal="center" vertical="center" wrapText="1" readingOrder="1"/>
    </xf>
    <xf numFmtId="0" fontId="0" fillId="0" borderId="0" xfId="0" applyFont="1" applyFill="1" applyAlignment="1">
      <alignment horizontal="left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25" borderId="43" xfId="0" applyFont="1" applyFill="1" applyBorder="1" applyAlignment="1">
      <alignment horizontal="center"/>
    </xf>
    <xf numFmtId="0" fontId="1" fillId="25" borderId="44" xfId="0" applyFont="1" applyFill="1" applyBorder="1" applyAlignment="1">
      <alignment horizontal="center"/>
    </xf>
    <xf numFmtId="0" fontId="1" fillId="25" borderId="25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4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25" borderId="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1" fontId="36" fillId="0" borderId="0" xfId="0" applyNumberFormat="1" applyFont="1" applyFill="1" applyAlignment="1">
      <alignment horizontal="center" vertical="top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6" fillId="0" borderId="0" xfId="53" applyNumberFormat="1" applyFont="1" applyBorder="1" applyAlignment="1">
      <alignment horizontal="center" wrapText="1"/>
      <protection/>
    </xf>
    <xf numFmtId="0" fontId="49" fillId="0" borderId="0" xfId="53" applyNumberFormat="1" applyFont="1" applyBorder="1" applyAlignment="1">
      <alignment horizontal="center"/>
      <protection/>
    </xf>
    <xf numFmtId="0" fontId="22" fillId="0" borderId="0" xfId="53" applyNumberFormat="1" applyFont="1" applyBorder="1" applyAlignment="1">
      <alignment horizontal="left" wrapText="1"/>
      <protection/>
    </xf>
    <xf numFmtId="0" fontId="22" fillId="0" borderId="0" xfId="53" applyNumberFormat="1" applyFont="1" applyBorder="1" applyAlignment="1">
      <alignment horizontal="left"/>
      <protection/>
    </xf>
    <xf numFmtId="0" fontId="25" fillId="0" borderId="0" xfId="53" applyFont="1" applyAlignment="1">
      <alignment horizontal="center"/>
      <protection/>
    </xf>
    <xf numFmtId="0" fontId="25" fillId="0" borderId="35" xfId="53" applyNumberFormat="1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/>
      <protection/>
    </xf>
    <xf numFmtId="0" fontId="1" fillId="0" borderId="0" xfId="53" applyFont="1" applyBorder="1" applyAlignment="1">
      <alignment horizontal="center"/>
      <protection/>
    </xf>
    <xf numFmtId="0" fontId="26" fillId="0" borderId="0" xfId="53" applyFont="1" applyAlignment="1">
      <alignment horizontal="center"/>
      <protection/>
    </xf>
    <xf numFmtId="0" fontId="46" fillId="0" borderId="0" xfId="53" applyFont="1" applyAlignment="1">
      <alignment horizontal="center"/>
      <protection/>
    </xf>
    <xf numFmtId="0" fontId="32" fillId="0" borderId="35" xfId="53" applyFont="1" applyBorder="1" applyAlignment="1">
      <alignment horizontal="center" vertical="center" wrapText="1"/>
      <protection/>
    </xf>
    <xf numFmtId="0" fontId="32" fillId="0" borderId="11" xfId="53" applyFont="1" applyBorder="1" applyAlignment="1">
      <alignment horizontal="center" vertical="center" wrapText="1"/>
      <protection/>
    </xf>
    <xf numFmtId="0" fontId="32" fillId="0" borderId="43" xfId="53" applyFont="1" applyBorder="1" applyAlignment="1">
      <alignment horizontal="center" vertical="center" wrapText="1"/>
      <protection/>
    </xf>
    <xf numFmtId="0" fontId="32" fillId="0" borderId="25" xfId="53" applyFont="1" applyBorder="1" applyAlignment="1">
      <alignment horizontal="center" vertical="center" wrapText="1"/>
      <protection/>
    </xf>
    <xf numFmtId="0" fontId="32" fillId="0" borderId="10" xfId="53" applyFont="1" applyBorder="1" applyAlignment="1">
      <alignment horizontal="center" vertical="center"/>
      <protection/>
    </xf>
    <xf numFmtId="0" fontId="32" fillId="0" borderId="10" xfId="53" applyFont="1" applyBorder="1" applyAlignment="1">
      <alignment horizontal="center" vertical="center" wrapText="1"/>
      <protection/>
    </xf>
    <xf numFmtId="0" fontId="35" fillId="30" borderId="46" xfId="53" applyFont="1" applyFill="1" applyBorder="1" applyAlignment="1">
      <alignment horizontal="center" vertical="center" wrapText="1"/>
      <protection/>
    </xf>
    <xf numFmtId="0" fontId="35" fillId="30" borderId="24" xfId="53" applyFont="1" applyFill="1" applyBorder="1" applyAlignment="1">
      <alignment horizontal="center" vertical="center" wrapText="1"/>
      <protection/>
    </xf>
    <xf numFmtId="0" fontId="35" fillId="30" borderId="47" xfId="53" applyFont="1" applyFill="1" applyBorder="1" applyAlignment="1">
      <alignment horizontal="center" vertical="center" wrapText="1"/>
      <protection/>
    </xf>
    <xf numFmtId="0" fontId="32" fillId="0" borderId="48" xfId="53" applyFont="1" applyBorder="1" applyAlignment="1">
      <alignment horizontal="center" vertical="center" wrapText="1"/>
      <protection/>
    </xf>
    <xf numFmtId="0" fontId="32" fillId="0" borderId="38" xfId="53" applyFont="1" applyBorder="1" applyAlignment="1">
      <alignment horizontal="center" vertical="center" wrapText="1"/>
      <protection/>
    </xf>
    <xf numFmtId="0" fontId="32" fillId="0" borderId="47" xfId="53" applyFont="1" applyBorder="1" applyAlignment="1">
      <alignment horizontal="center" vertical="center" wrapText="1"/>
      <protection/>
    </xf>
    <xf numFmtId="0" fontId="32" fillId="0" borderId="41" xfId="53" applyFont="1" applyBorder="1" applyAlignment="1">
      <alignment horizontal="center" vertical="center" wrapText="1"/>
      <protection/>
    </xf>
    <xf numFmtId="0" fontId="32" fillId="0" borderId="17" xfId="53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2" fillId="0" borderId="31" xfId="53" applyFont="1" applyBorder="1" applyAlignment="1">
      <alignment horizontal="center" vertical="center" wrapText="1"/>
      <protection/>
    </xf>
    <xf numFmtId="0" fontId="32" fillId="0" borderId="17" xfId="53" applyFont="1" applyBorder="1" applyAlignment="1">
      <alignment horizontal="center" vertical="center"/>
      <protection/>
    </xf>
    <xf numFmtId="0" fontId="32" fillId="0" borderId="12" xfId="53" applyFont="1" applyBorder="1" applyAlignment="1">
      <alignment horizontal="center" vertical="center"/>
      <protection/>
    </xf>
    <xf numFmtId="0" fontId="32" fillId="0" borderId="49" xfId="53" applyFont="1" applyBorder="1" applyAlignment="1">
      <alignment horizontal="center" vertical="center"/>
      <protection/>
    </xf>
    <xf numFmtId="0" fontId="32" fillId="0" borderId="16" xfId="53" applyFont="1" applyBorder="1" applyAlignment="1">
      <alignment horizontal="center" vertical="center"/>
      <protection/>
    </xf>
    <xf numFmtId="0" fontId="32" fillId="0" borderId="44" xfId="53" applyFont="1" applyBorder="1" applyAlignment="1">
      <alignment horizontal="center" vertical="center"/>
      <protection/>
    </xf>
    <xf numFmtId="0" fontId="32" fillId="0" borderId="50" xfId="53" applyFont="1" applyBorder="1" applyAlignment="1">
      <alignment horizontal="center" vertical="center"/>
      <protection/>
    </xf>
    <xf numFmtId="0" fontId="32" fillId="0" borderId="51" xfId="53" applyFont="1" applyBorder="1" applyAlignment="1">
      <alignment horizontal="center" vertical="center"/>
      <protection/>
    </xf>
    <xf numFmtId="0" fontId="32" fillId="0" borderId="52" xfId="53" applyFont="1" applyBorder="1" applyAlignment="1">
      <alignment horizontal="center" vertical="center"/>
      <protection/>
    </xf>
    <xf numFmtId="0" fontId="32" fillId="0" borderId="35" xfId="53" applyFont="1" applyBorder="1" applyAlignment="1">
      <alignment horizontal="center" vertical="center"/>
      <protection/>
    </xf>
    <xf numFmtId="0" fontId="32" fillId="0" borderId="31" xfId="53" applyFont="1" applyBorder="1" applyAlignment="1">
      <alignment horizontal="center" vertical="center"/>
      <protection/>
    </xf>
    <xf numFmtId="0" fontId="32" fillId="0" borderId="38" xfId="53" applyFont="1" applyBorder="1" applyAlignment="1">
      <alignment horizontal="center" vertical="center"/>
      <protection/>
    </xf>
    <xf numFmtId="0" fontId="32" fillId="0" borderId="53" xfId="53" applyFont="1" applyBorder="1" applyAlignment="1">
      <alignment horizontal="center" vertical="center"/>
      <protection/>
    </xf>
    <xf numFmtId="0" fontId="32" fillId="0" borderId="11" xfId="53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2"/>
  <sheetViews>
    <sheetView tabSelected="1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J18" sqref="J18"/>
    </sheetView>
  </sheetViews>
  <sheetFormatPr defaultColWidth="9.00390625" defaultRowHeight="15.75"/>
  <cols>
    <col min="1" max="1" width="6.125" style="0" customWidth="1"/>
    <col min="2" max="2" width="31.625" style="0" customWidth="1"/>
    <col min="3" max="3" width="10.25390625" style="0" customWidth="1"/>
    <col min="4" max="4" width="11.75390625" style="0" customWidth="1"/>
    <col min="5" max="5" width="8.375" style="0" customWidth="1"/>
    <col min="6" max="6" width="9.25390625" style="0" customWidth="1"/>
    <col min="7" max="7" width="7.00390625" style="0" customWidth="1"/>
    <col min="8" max="8" width="8.25390625" style="0" customWidth="1"/>
    <col min="9" max="9" width="5.75390625" style="137" customWidth="1"/>
    <col min="10" max="10" width="11.625" style="59" customWidth="1"/>
    <col min="11" max="11" width="12.25390625" style="59" customWidth="1"/>
    <col min="12" max="12" width="6.75390625" style="115" customWidth="1"/>
    <col min="13" max="13" width="7.125" style="0" customWidth="1"/>
    <col min="14" max="14" width="6.00390625" style="130" customWidth="1"/>
    <col min="15" max="15" width="11.75390625" style="0" customWidth="1"/>
    <col min="16" max="16" width="11.875" style="0" customWidth="1"/>
    <col min="17" max="17" width="6.125" style="0" customWidth="1"/>
    <col min="18" max="18" width="7.00390625" style="0" customWidth="1"/>
    <col min="19" max="19" width="22.625" style="0" customWidth="1"/>
    <col min="20" max="20" width="12.875" style="0" hidden="1" customWidth="1"/>
  </cols>
  <sheetData>
    <row r="1" spans="1:18" ht="30.75" customHeight="1">
      <c r="A1" s="310" t="s">
        <v>76</v>
      </c>
      <c r="B1" s="310"/>
      <c r="C1" s="310"/>
      <c r="D1" s="310"/>
      <c r="E1" s="310"/>
      <c r="F1" s="87"/>
      <c r="G1" s="88"/>
      <c r="H1" s="88"/>
      <c r="I1" s="131"/>
      <c r="J1" s="89"/>
      <c r="K1" s="89"/>
      <c r="L1" s="110"/>
      <c r="M1" s="90"/>
      <c r="N1" s="125"/>
      <c r="O1" s="103"/>
      <c r="P1" s="103"/>
      <c r="Q1" s="103"/>
      <c r="R1" s="85"/>
    </row>
    <row r="2" spans="1:18" ht="28.5" customHeight="1">
      <c r="A2" s="311" t="s">
        <v>107</v>
      </c>
      <c r="B2" s="311"/>
      <c r="C2" s="311"/>
      <c r="D2" s="311"/>
      <c r="E2" s="311"/>
      <c r="F2" s="311"/>
      <c r="G2" s="88"/>
      <c r="H2" s="88"/>
      <c r="I2" s="131"/>
      <c r="J2" s="89"/>
      <c r="K2" s="258"/>
      <c r="L2" s="259"/>
      <c r="M2" s="303"/>
      <c r="N2" s="304"/>
      <c r="O2" s="304"/>
      <c r="P2" s="93"/>
      <c r="Q2" s="93"/>
      <c r="R2" s="93"/>
    </row>
    <row r="3" spans="1:18" ht="22.5" customHeight="1">
      <c r="A3" s="311"/>
      <c r="B3" s="311"/>
      <c r="C3" s="311"/>
      <c r="D3" s="289"/>
      <c r="E3" s="86"/>
      <c r="F3" s="87"/>
      <c r="G3" s="88"/>
      <c r="H3" s="88"/>
      <c r="I3" s="131"/>
      <c r="J3" s="89"/>
      <c r="K3" s="91"/>
      <c r="L3" s="111"/>
      <c r="M3" s="92"/>
      <c r="N3" s="126"/>
      <c r="O3" s="93"/>
      <c r="P3" s="93"/>
      <c r="Q3" s="93"/>
      <c r="R3" s="93"/>
    </row>
    <row r="4" spans="1:18" ht="26.25" customHeight="1">
      <c r="A4" s="310"/>
      <c r="B4" s="310"/>
      <c r="C4" s="310"/>
      <c r="D4" s="310"/>
      <c r="E4" s="310"/>
      <c r="F4" s="87"/>
      <c r="G4" s="87"/>
      <c r="H4" s="87"/>
      <c r="I4" s="132"/>
      <c r="J4" s="94"/>
      <c r="K4" s="94"/>
      <c r="L4" s="112"/>
      <c r="M4" s="95"/>
      <c r="N4" s="127"/>
      <c r="O4" s="93"/>
      <c r="P4" s="93"/>
      <c r="Q4" s="93"/>
      <c r="R4" s="93"/>
    </row>
    <row r="5" spans="1:91" ht="18.75">
      <c r="A5" s="294" t="s">
        <v>194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</row>
    <row r="6" spans="1:91" ht="25.5" customHeight="1" thickBot="1">
      <c r="A6" s="96" t="s">
        <v>77</v>
      </c>
      <c r="B6" s="96"/>
      <c r="C6" s="318"/>
      <c r="D6" s="318"/>
      <c r="E6" s="318"/>
      <c r="F6" s="318"/>
      <c r="G6" s="318"/>
      <c r="H6" s="318"/>
      <c r="I6" s="318"/>
      <c r="J6" s="318"/>
      <c r="K6" s="97"/>
      <c r="L6" s="113"/>
      <c r="M6" s="97"/>
      <c r="N6" s="128"/>
      <c r="O6" s="97"/>
      <c r="P6" s="97"/>
      <c r="Q6" s="97"/>
      <c r="R6" s="97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</row>
    <row r="7" spans="1:91" ht="15.75" customHeight="1">
      <c r="A7" s="298" t="s">
        <v>0</v>
      </c>
      <c r="B7" s="312" t="s">
        <v>78</v>
      </c>
      <c r="C7" s="314" t="s">
        <v>79</v>
      </c>
      <c r="D7" s="319" t="s">
        <v>195</v>
      </c>
      <c r="E7" s="316" t="s">
        <v>80</v>
      </c>
      <c r="F7" s="316"/>
      <c r="G7" s="314" t="s">
        <v>126</v>
      </c>
      <c r="H7" s="314"/>
      <c r="I7" s="314"/>
      <c r="J7" s="300" t="s">
        <v>106</v>
      </c>
      <c r="K7" s="300" t="s">
        <v>158</v>
      </c>
      <c r="L7" s="309">
        <v>2017</v>
      </c>
      <c r="M7" s="309"/>
      <c r="N7" s="309"/>
      <c r="O7" s="309"/>
      <c r="P7" s="309"/>
      <c r="Q7" s="309"/>
      <c r="R7" s="309"/>
      <c r="S7" s="297" t="s">
        <v>118</v>
      </c>
      <c r="T7" s="291" t="s">
        <v>213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</row>
    <row r="8" spans="1:91" ht="15.75" customHeight="1">
      <c r="A8" s="299"/>
      <c r="B8" s="313"/>
      <c r="C8" s="315"/>
      <c r="D8" s="320"/>
      <c r="E8" s="317"/>
      <c r="F8" s="317"/>
      <c r="G8" s="315"/>
      <c r="H8" s="315"/>
      <c r="I8" s="315"/>
      <c r="J8" s="301"/>
      <c r="K8" s="301"/>
      <c r="L8" s="295" t="s">
        <v>129</v>
      </c>
      <c r="M8" s="295"/>
      <c r="N8" s="295"/>
      <c r="O8" s="308" t="s">
        <v>81</v>
      </c>
      <c r="P8" s="302" t="s">
        <v>82</v>
      </c>
      <c r="Q8" s="302"/>
      <c r="R8" s="302"/>
      <c r="S8" s="297"/>
      <c r="T8" s="292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</row>
    <row r="9" spans="1:91" ht="21.75" customHeight="1">
      <c r="A9" s="299"/>
      <c r="B9" s="313"/>
      <c r="C9" s="315"/>
      <c r="D9" s="320"/>
      <c r="E9" s="317"/>
      <c r="F9" s="317"/>
      <c r="G9" s="315"/>
      <c r="H9" s="315"/>
      <c r="I9" s="315"/>
      <c r="J9" s="301"/>
      <c r="K9" s="301"/>
      <c r="L9" s="295"/>
      <c r="M9" s="295"/>
      <c r="N9" s="295"/>
      <c r="O9" s="308"/>
      <c r="P9" s="295" t="s">
        <v>83</v>
      </c>
      <c r="Q9" s="295"/>
      <c r="R9" s="295" t="s">
        <v>84</v>
      </c>
      <c r="S9" s="297"/>
      <c r="T9" s="292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</row>
    <row r="10" spans="1:91" ht="52.5" customHeight="1">
      <c r="A10" s="299"/>
      <c r="B10" s="313"/>
      <c r="C10" s="315"/>
      <c r="D10" s="321"/>
      <c r="E10" s="98" t="s">
        <v>85</v>
      </c>
      <c r="F10" s="99" t="s">
        <v>105</v>
      </c>
      <c r="G10" s="99" t="s">
        <v>125</v>
      </c>
      <c r="H10" s="99" t="s">
        <v>124</v>
      </c>
      <c r="I10" s="133" t="s">
        <v>127</v>
      </c>
      <c r="J10" s="301"/>
      <c r="K10" s="301"/>
      <c r="L10" s="198" t="s">
        <v>92</v>
      </c>
      <c r="M10" s="206" t="s">
        <v>91</v>
      </c>
      <c r="N10" s="199" t="s">
        <v>128</v>
      </c>
      <c r="O10" s="308"/>
      <c r="P10" s="206" t="s">
        <v>86</v>
      </c>
      <c r="Q10" s="206" t="s">
        <v>87</v>
      </c>
      <c r="R10" s="295"/>
      <c r="S10" s="297"/>
      <c r="T10" s="293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</row>
    <row r="11" spans="1:91" ht="15.75">
      <c r="A11" s="117" t="s">
        <v>88</v>
      </c>
      <c r="B11" s="109" t="s">
        <v>74</v>
      </c>
      <c r="C11" s="100">
        <v>3</v>
      </c>
      <c r="D11" s="100"/>
      <c r="E11" s="100">
        <v>4</v>
      </c>
      <c r="F11" s="100">
        <v>5</v>
      </c>
      <c r="G11" s="100">
        <v>7</v>
      </c>
      <c r="H11" s="100">
        <v>7</v>
      </c>
      <c r="I11" s="133"/>
      <c r="J11" s="189">
        <v>8</v>
      </c>
      <c r="K11" s="189">
        <v>8</v>
      </c>
      <c r="L11" s="198"/>
      <c r="M11" s="199">
        <v>15</v>
      </c>
      <c r="N11" s="199"/>
      <c r="O11" s="194">
        <v>16</v>
      </c>
      <c r="P11" s="199">
        <v>17</v>
      </c>
      <c r="Q11" s="199">
        <v>18</v>
      </c>
      <c r="R11" s="199">
        <v>19</v>
      </c>
      <c r="S11" s="284"/>
      <c r="T11" s="253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</row>
    <row r="12" spans="1:91" ht="36" customHeight="1">
      <c r="A12" s="144"/>
      <c r="B12" s="145" t="s">
        <v>89</v>
      </c>
      <c r="C12" s="146"/>
      <c r="D12" s="146"/>
      <c r="E12" s="147" t="s">
        <v>120</v>
      </c>
      <c r="F12" s="147" t="s">
        <v>120</v>
      </c>
      <c r="G12" s="148">
        <f>G13</f>
        <v>2.33</v>
      </c>
      <c r="H12" s="148">
        <f>H13</f>
        <v>26.15</v>
      </c>
      <c r="I12" s="149">
        <f>I13</f>
        <v>37</v>
      </c>
      <c r="J12" s="190">
        <f aca="true" t="shared" si="0" ref="J12:R12">J13</f>
        <v>40747</v>
      </c>
      <c r="K12" s="190">
        <f t="shared" si="0"/>
        <v>40747</v>
      </c>
      <c r="L12" s="202">
        <f t="shared" si="0"/>
        <v>2.17</v>
      </c>
      <c r="M12" s="202">
        <f t="shared" si="0"/>
        <v>5.84</v>
      </c>
      <c r="N12" s="203">
        <f t="shared" si="0"/>
        <v>33</v>
      </c>
      <c r="O12" s="204">
        <f t="shared" si="0"/>
        <v>40747</v>
      </c>
      <c r="P12" s="204">
        <f t="shared" si="0"/>
        <v>40747</v>
      </c>
      <c r="Q12" s="204">
        <f t="shared" si="0"/>
        <v>0</v>
      </c>
      <c r="R12" s="202">
        <f t="shared" si="0"/>
        <v>0</v>
      </c>
      <c r="S12" s="148"/>
      <c r="T12" s="270">
        <f>T14+T15+T16+T17+T18+T19+T20+T21+T22+T23+T24+T25+T26+T27+T28+T30</f>
        <v>39422.699799999995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</row>
    <row r="13" spans="1:91" s="54" customFormat="1" ht="36" customHeight="1">
      <c r="A13" s="117"/>
      <c r="B13" s="138" t="s">
        <v>90</v>
      </c>
      <c r="C13" s="139"/>
      <c r="D13" s="139"/>
      <c r="E13" s="101" t="s">
        <v>120</v>
      </c>
      <c r="F13" s="101" t="s">
        <v>120</v>
      </c>
      <c r="G13" s="124">
        <f>SUM(G14:G30)</f>
        <v>2.33</v>
      </c>
      <c r="H13" s="124">
        <f>SUM(H14:H30)</f>
        <v>26.15</v>
      </c>
      <c r="I13" s="134">
        <f>SUM(I14:I30)</f>
        <v>37</v>
      </c>
      <c r="J13" s="190">
        <f aca="true" t="shared" si="1" ref="J13:R13">SUM(J14:J32)</f>
        <v>40747</v>
      </c>
      <c r="K13" s="190">
        <f t="shared" si="1"/>
        <v>40747</v>
      </c>
      <c r="L13" s="201">
        <f t="shared" si="1"/>
        <v>2.17</v>
      </c>
      <c r="M13" s="201">
        <f t="shared" si="1"/>
        <v>5.84</v>
      </c>
      <c r="N13" s="200">
        <f t="shared" si="1"/>
        <v>33</v>
      </c>
      <c r="O13" s="195">
        <f t="shared" si="1"/>
        <v>40747</v>
      </c>
      <c r="P13" s="205">
        <f t="shared" si="1"/>
        <v>40747</v>
      </c>
      <c r="Q13" s="205">
        <f t="shared" si="1"/>
        <v>0</v>
      </c>
      <c r="R13" s="201">
        <f t="shared" si="1"/>
        <v>0</v>
      </c>
      <c r="S13" s="285"/>
      <c r="T13" s="270">
        <f>SUM(T14:T32)</f>
        <v>48081.46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</row>
    <row r="14" spans="1:70" ht="96" customHeight="1">
      <c r="A14" s="118" t="s">
        <v>88</v>
      </c>
      <c r="B14" s="108" t="s">
        <v>159</v>
      </c>
      <c r="C14" s="155" t="s">
        <v>132</v>
      </c>
      <c r="D14" s="155" t="s">
        <v>196</v>
      </c>
      <c r="E14" s="101" t="s">
        <v>120</v>
      </c>
      <c r="F14" s="101" t="s">
        <v>120</v>
      </c>
      <c r="G14" s="102">
        <v>0</v>
      </c>
      <c r="H14" s="281">
        <v>0.495</v>
      </c>
      <c r="I14" s="135">
        <v>0</v>
      </c>
      <c r="J14" s="191">
        <f>O14</f>
        <v>1440.003186440678</v>
      </c>
      <c r="K14" s="192">
        <f>J14</f>
        <v>1440.003186440678</v>
      </c>
      <c r="L14" s="239">
        <v>0</v>
      </c>
      <c r="M14" s="239">
        <v>0.495</v>
      </c>
      <c r="N14" s="240">
        <v>0</v>
      </c>
      <c r="O14" s="196">
        <f>Q14+P14</f>
        <v>1440.003186440678</v>
      </c>
      <c r="P14" s="241">
        <f aca="true" t="shared" si="2" ref="P14:P30">T14/1.18</f>
        <v>1440.003186440678</v>
      </c>
      <c r="Q14" s="241">
        <v>0</v>
      </c>
      <c r="R14" s="241">
        <v>0</v>
      </c>
      <c r="S14" s="286" t="s">
        <v>184</v>
      </c>
      <c r="T14" s="255">
        <v>1699.20376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</row>
    <row r="15" spans="1:70" ht="96" customHeight="1">
      <c r="A15" s="118" t="s">
        <v>74</v>
      </c>
      <c r="B15" s="108" t="s">
        <v>177</v>
      </c>
      <c r="C15" s="238" t="s">
        <v>132</v>
      </c>
      <c r="D15" s="155" t="s">
        <v>197</v>
      </c>
      <c r="E15" s="101" t="s">
        <v>120</v>
      </c>
      <c r="F15" s="101" t="s">
        <v>120</v>
      </c>
      <c r="G15" s="102">
        <v>0</v>
      </c>
      <c r="H15" s="281">
        <v>0</v>
      </c>
      <c r="I15" s="135">
        <v>2</v>
      </c>
      <c r="J15" s="191">
        <f aca="true" t="shared" si="3" ref="J15:J27">O15</f>
        <v>457.01250000000005</v>
      </c>
      <c r="K15" s="192">
        <f>J15</f>
        <v>457.01250000000005</v>
      </c>
      <c r="L15" s="239">
        <v>0</v>
      </c>
      <c r="M15" s="239">
        <v>0</v>
      </c>
      <c r="N15" s="240">
        <v>2</v>
      </c>
      <c r="O15" s="196">
        <f>Q15+P15</f>
        <v>457.01250000000005</v>
      </c>
      <c r="P15" s="241">
        <f t="shared" si="2"/>
        <v>457.01250000000005</v>
      </c>
      <c r="Q15" s="241">
        <v>0</v>
      </c>
      <c r="R15" s="241">
        <v>0</v>
      </c>
      <c r="S15" s="286" t="s">
        <v>186</v>
      </c>
      <c r="T15" s="255">
        <v>539.27475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</row>
    <row r="16" spans="1:70" s="50" customFormat="1" ht="96" customHeight="1">
      <c r="A16" s="118" t="s">
        <v>73</v>
      </c>
      <c r="B16" s="108" t="s">
        <v>160</v>
      </c>
      <c r="C16" s="238" t="s">
        <v>132</v>
      </c>
      <c r="D16" s="155" t="s">
        <v>198</v>
      </c>
      <c r="E16" s="101" t="s">
        <v>120</v>
      </c>
      <c r="F16" s="101" t="s">
        <v>120</v>
      </c>
      <c r="G16" s="102">
        <v>0</v>
      </c>
      <c r="H16" s="281">
        <v>0.41</v>
      </c>
      <c r="I16" s="135">
        <v>0</v>
      </c>
      <c r="J16" s="191">
        <f t="shared" si="3"/>
        <v>220.21400847457627</v>
      </c>
      <c r="K16" s="192">
        <f>J16</f>
        <v>220.21400847457627</v>
      </c>
      <c r="L16" s="239">
        <v>0</v>
      </c>
      <c r="M16" s="239">
        <v>0</v>
      </c>
      <c r="N16" s="240">
        <v>0</v>
      </c>
      <c r="O16" s="196">
        <f>Q16+P16</f>
        <v>220.21400847457627</v>
      </c>
      <c r="P16" s="241">
        <f t="shared" si="2"/>
        <v>220.21400847457627</v>
      </c>
      <c r="Q16" s="241">
        <v>0</v>
      </c>
      <c r="R16" s="241">
        <v>0</v>
      </c>
      <c r="S16" s="286" t="s">
        <v>187</v>
      </c>
      <c r="T16" s="255">
        <v>259.85253</v>
      </c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</row>
    <row r="17" spans="1:70" s="50" customFormat="1" ht="96" customHeight="1">
      <c r="A17" s="273" t="s">
        <v>93</v>
      </c>
      <c r="B17" s="256" t="s">
        <v>178</v>
      </c>
      <c r="C17" s="274" t="s">
        <v>132</v>
      </c>
      <c r="D17" s="155" t="s">
        <v>199</v>
      </c>
      <c r="E17" s="275" t="s">
        <v>120</v>
      </c>
      <c r="F17" s="275" t="s">
        <v>120</v>
      </c>
      <c r="G17" s="276">
        <v>0.25</v>
      </c>
      <c r="H17" s="282">
        <v>0.82</v>
      </c>
      <c r="I17" s="277">
        <v>4</v>
      </c>
      <c r="J17" s="271">
        <f t="shared" si="3"/>
        <v>3304.162627118644</v>
      </c>
      <c r="K17" s="272">
        <f>J17</f>
        <v>3304.162627118644</v>
      </c>
      <c r="L17" s="278">
        <v>0.25</v>
      </c>
      <c r="M17" s="278">
        <v>0.82</v>
      </c>
      <c r="N17" s="279">
        <v>4</v>
      </c>
      <c r="O17" s="196">
        <f>Q17+P17</f>
        <v>3304.162627118644</v>
      </c>
      <c r="P17" s="280">
        <f t="shared" si="2"/>
        <v>3304.162627118644</v>
      </c>
      <c r="Q17" s="280">
        <v>0</v>
      </c>
      <c r="R17" s="280">
        <v>0</v>
      </c>
      <c r="S17" s="287" t="s">
        <v>185</v>
      </c>
      <c r="T17" s="255">
        <v>3898.9119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</row>
    <row r="18" spans="1:70" s="50" customFormat="1" ht="96" customHeight="1">
      <c r="A18" s="118" t="s">
        <v>94</v>
      </c>
      <c r="B18" s="108" t="s">
        <v>179</v>
      </c>
      <c r="C18" s="238" t="s">
        <v>132</v>
      </c>
      <c r="D18" s="155" t="s">
        <v>200</v>
      </c>
      <c r="E18" s="101" t="s">
        <v>120</v>
      </c>
      <c r="F18" s="101" t="s">
        <v>120</v>
      </c>
      <c r="G18" s="102">
        <v>0.16</v>
      </c>
      <c r="H18" s="282">
        <v>0</v>
      </c>
      <c r="I18" s="135">
        <v>0</v>
      </c>
      <c r="J18" s="191">
        <f t="shared" si="3"/>
        <v>176.9398474576271</v>
      </c>
      <c r="K18" s="191">
        <f aca="true" t="shared" si="4" ref="K18:K23">J18</f>
        <v>176.9398474576271</v>
      </c>
      <c r="L18" s="239">
        <v>0</v>
      </c>
      <c r="M18" s="239">
        <v>0</v>
      </c>
      <c r="N18" s="240">
        <v>0</v>
      </c>
      <c r="O18" s="196">
        <f aca="true" t="shared" si="5" ref="O18:O24">P18+Q18</f>
        <v>176.9398474576271</v>
      </c>
      <c r="P18" s="241">
        <f t="shared" si="2"/>
        <v>176.9398474576271</v>
      </c>
      <c r="Q18" s="241">
        <v>0</v>
      </c>
      <c r="R18" s="241">
        <v>0</v>
      </c>
      <c r="S18" s="286" t="s">
        <v>188</v>
      </c>
      <c r="T18" s="255">
        <v>208.78902</v>
      </c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</row>
    <row r="19" spans="1:70" s="50" customFormat="1" ht="96" customHeight="1">
      <c r="A19" s="118" t="s">
        <v>95</v>
      </c>
      <c r="B19" s="265" t="s">
        <v>169</v>
      </c>
      <c r="C19" s="238" t="s">
        <v>132</v>
      </c>
      <c r="D19" s="155" t="s">
        <v>201</v>
      </c>
      <c r="E19" s="101" t="s">
        <v>120</v>
      </c>
      <c r="F19" s="101" t="s">
        <v>120</v>
      </c>
      <c r="G19" s="102">
        <v>0</v>
      </c>
      <c r="H19" s="281">
        <v>3.315</v>
      </c>
      <c r="I19" s="135">
        <v>5</v>
      </c>
      <c r="J19" s="191">
        <f t="shared" si="3"/>
        <v>8979.898305084747</v>
      </c>
      <c r="K19" s="191">
        <f t="shared" si="4"/>
        <v>8979.898305084747</v>
      </c>
      <c r="L19" s="239">
        <v>0</v>
      </c>
      <c r="M19" s="239">
        <v>3.315</v>
      </c>
      <c r="N19" s="240">
        <v>5</v>
      </c>
      <c r="O19" s="196">
        <f t="shared" si="5"/>
        <v>8979.898305084747</v>
      </c>
      <c r="P19" s="241">
        <f t="shared" si="2"/>
        <v>8979.898305084747</v>
      </c>
      <c r="Q19" s="241">
        <v>0</v>
      </c>
      <c r="R19" s="241">
        <v>0</v>
      </c>
      <c r="S19" s="286" t="s">
        <v>189</v>
      </c>
      <c r="T19" s="255">
        <v>10596.28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</row>
    <row r="20" spans="1:70" s="50" customFormat="1" ht="96" customHeight="1">
      <c r="A20" s="118" t="s">
        <v>96</v>
      </c>
      <c r="B20" s="266" t="s">
        <v>170</v>
      </c>
      <c r="C20" s="238" t="s">
        <v>151</v>
      </c>
      <c r="D20" s="155" t="s">
        <v>202</v>
      </c>
      <c r="E20" s="101" t="s">
        <v>120</v>
      </c>
      <c r="F20" s="101" t="s">
        <v>120</v>
      </c>
      <c r="G20" s="102">
        <v>0</v>
      </c>
      <c r="H20" s="281">
        <v>0.149</v>
      </c>
      <c r="I20" s="135">
        <v>0</v>
      </c>
      <c r="J20" s="191">
        <f>O20</f>
        <v>322.9095847457627</v>
      </c>
      <c r="K20" s="191">
        <f t="shared" si="4"/>
        <v>322.9095847457627</v>
      </c>
      <c r="L20" s="239">
        <v>0</v>
      </c>
      <c r="M20" s="239">
        <v>0.149</v>
      </c>
      <c r="N20" s="240">
        <v>0</v>
      </c>
      <c r="O20" s="119">
        <f t="shared" si="5"/>
        <v>322.9095847457627</v>
      </c>
      <c r="P20" s="241">
        <f t="shared" si="2"/>
        <v>322.9095847457627</v>
      </c>
      <c r="Q20" s="241">
        <v>0</v>
      </c>
      <c r="R20" s="241">
        <v>0</v>
      </c>
      <c r="S20" s="286" t="s">
        <v>122</v>
      </c>
      <c r="T20" s="255">
        <v>381.03331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</row>
    <row r="21" spans="1:70" s="50" customFormat="1" ht="96" customHeight="1">
      <c r="A21" s="118" t="s">
        <v>130</v>
      </c>
      <c r="B21" s="267" t="s">
        <v>180</v>
      </c>
      <c r="C21" s="238" t="s">
        <v>132</v>
      </c>
      <c r="D21" s="155" t="s">
        <v>203</v>
      </c>
      <c r="E21" s="101"/>
      <c r="F21" s="101"/>
      <c r="G21" s="102">
        <v>0</v>
      </c>
      <c r="H21" s="281">
        <v>0</v>
      </c>
      <c r="I21" s="135">
        <v>16</v>
      </c>
      <c r="J21" s="191">
        <f>O21</f>
        <v>880.8548220338984</v>
      </c>
      <c r="K21" s="191">
        <f>J21</f>
        <v>880.8548220338984</v>
      </c>
      <c r="L21" s="239">
        <v>0</v>
      </c>
      <c r="M21" s="239">
        <v>0</v>
      </c>
      <c r="N21" s="240">
        <v>16</v>
      </c>
      <c r="O21" s="119">
        <f>P21+Q21</f>
        <v>880.8548220338984</v>
      </c>
      <c r="P21" s="241">
        <f t="shared" si="2"/>
        <v>880.8548220338984</v>
      </c>
      <c r="Q21" s="241">
        <v>0</v>
      </c>
      <c r="R21" s="241">
        <v>0</v>
      </c>
      <c r="S21" s="286" t="s">
        <v>190</v>
      </c>
      <c r="T21" s="255">
        <v>1039.40869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</row>
    <row r="22" spans="1:70" s="50" customFormat="1" ht="96" customHeight="1">
      <c r="A22" s="118" t="s">
        <v>97</v>
      </c>
      <c r="B22" s="264" t="s">
        <v>181</v>
      </c>
      <c r="C22" s="238" t="s">
        <v>132</v>
      </c>
      <c r="D22" s="155" t="s">
        <v>204</v>
      </c>
      <c r="E22" s="101" t="s">
        <v>120</v>
      </c>
      <c r="F22" s="101" t="s">
        <v>120</v>
      </c>
      <c r="G22" s="102">
        <v>0</v>
      </c>
      <c r="H22" s="281">
        <v>0.194</v>
      </c>
      <c r="I22" s="135">
        <v>0</v>
      </c>
      <c r="J22" s="191">
        <f t="shared" si="3"/>
        <v>32.37190677966102</v>
      </c>
      <c r="K22" s="191">
        <f t="shared" si="4"/>
        <v>32.37190677966102</v>
      </c>
      <c r="L22" s="239">
        <v>0</v>
      </c>
      <c r="M22" s="239">
        <v>0.194</v>
      </c>
      <c r="N22" s="240">
        <v>0</v>
      </c>
      <c r="O22" s="119">
        <f t="shared" si="5"/>
        <v>32.37190677966102</v>
      </c>
      <c r="P22" s="241">
        <f t="shared" si="2"/>
        <v>32.37190677966102</v>
      </c>
      <c r="Q22" s="241">
        <v>0</v>
      </c>
      <c r="R22" s="241">
        <v>0</v>
      </c>
      <c r="S22" s="286" t="s">
        <v>122</v>
      </c>
      <c r="T22" s="255">
        <v>38.19885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</row>
    <row r="23" spans="1:70" s="50" customFormat="1" ht="96" customHeight="1">
      <c r="A23" s="118" t="s">
        <v>98</v>
      </c>
      <c r="B23" s="256" t="s">
        <v>171</v>
      </c>
      <c r="C23" s="238" t="s">
        <v>132</v>
      </c>
      <c r="D23" s="155" t="s">
        <v>205</v>
      </c>
      <c r="E23" s="101" t="s">
        <v>120</v>
      </c>
      <c r="F23" s="101" t="s">
        <v>120</v>
      </c>
      <c r="G23" s="102">
        <v>0.25</v>
      </c>
      <c r="H23" s="281">
        <v>0</v>
      </c>
      <c r="I23" s="135">
        <v>0</v>
      </c>
      <c r="J23" s="191">
        <f t="shared" si="3"/>
        <v>380.9737288135593</v>
      </c>
      <c r="K23" s="191">
        <f t="shared" si="4"/>
        <v>380.9737288135593</v>
      </c>
      <c r="L23" s="239">
        <v>0.25</v>
      </c>
      <c r="M23" s="239">
        <v>0</v>
      </c>
      <c r="N23" s="240">
        <v>0</v>
      </c>
      <c r="O23" s="119">
        <f t="shared" si="5"/>
        <v>380.9737288135593</v>
      </c>
      <c r="P23" s="241">
        <f t="shared" si="2"/>
        <v>380.9737288135593</v>
      </c>
      <c r="Q23" s="241">
        <v>0</v>
      </c>
      <c r="R23" s="241">
        <v>0</v>
      </c>
      <c r="S23" s="286" t="s">
        <v>122</v>
      </c>
      <c r="T23" s="255">
        <v>449.549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</row>
    <row r="24" spans="1:70" s="50" customFormat="1" ht="96" customHeight="1">
      <c r="A24" s="118" t="s">
        <v>99</v>
      </c>
      <c r="B24" s="256" t="s">
        <v>172</v>
      </c>
      <c r="C24" s="238" t="s">
        <v>132</v>
      </c>
      <c r="D24" s="155" t="s">
        <v>206</v>
      </c>
      <c r="E24" s="101" t="s">
        <v>120</v>
      </c>
      <c r="F24" s="101" t="s">
        <v>120</v>
      </c>
      <c r="G24" s="102">
        <v>0.25</v>
      </c>
      <c r="H24" s="281">
        <v>0</v>
      </c>
      <c r="I24" s="135">
        <v>0</v>
      </c>
      <c r="J24" s="191">
        <f t="shared" si="3"/>
        <v>84.44416949152543</v>
      </c>
      <c r="K24" s="191">
        <f aca="true" t="shared" si="6" ref="K24:K30">J24</f>
        <v>84.44416949152543</v>
      </c>
      <c r="L24" s="239">
        <v>0.25</v>
      </c>
      <c r="M24" s="239">
        <v>0</v>
      </c>
      <c r="N24" s="240">
        <v>0</v>
      </c>
      <c r="O24" s="119">
        <f t="shared" si="5"/>
        <v>84.44416949152543</v>
      </c>
      <c r="P24" s="241">
        <f t="shared" si="2"/>
        <v>84.44416949152543</v>
      </c>
      <c r="Q24" s="241">
        <v>0</v>
      </c>
      <c r="R24" s="241">
        <v>0</v>
      </c>
      <c r="S24" s="286" t="s">
        <v>122</v>
      </c>
      <c r="T24" s="255">
        <v>99.64412</v>
      </c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</row>
    <row r="25" spans="1:70" s="77" customFormat="1" ht="96" customHeight="1">
      <c r="A25" s="118" t="s">
        <v>100</v>
      </c>
      <c r="B25" s="268" t="s">
        <v>173</v>
      </c>
      <c r="C25" s="155" t="s">
        <v>132</v>
      </c>
      <c r="D25" s="155" t="s">
        <v>207</v>
      </c>
      <c r="E25" s="101" t="s">
        <v>120</v>
      </c>
      <c r="F25" s="101" t="s">
        <v>120</v>
      </c>
      <c r="G25" s="102">
        <v>0.16</v>
      </c>
      <c r="H25" s="283">
        <v>0.517</v>
      </c>
      <c r="I25" s="135">
        <v>0</v>
      </c>
      <c r="J25" s="191">
        <f t="shared" si="3"/>
        <v>2171.484110169492</v>
      </c>
      <c r="K25" s="193">
        <f t="shared" si="6"/>
        <v>2171.484110169492</v>
      </c>
      <c r="L25" s="141">
        <v>0.16</v>
      </c>
      <c r="M25" s="141">
        <v>0.517</v>
      </c>
      <c r="N25" s="142">
        <v>0</v>
      </c>
      <c r="O25" s="143">
        <f aca="true" t="shared" si="7" ref="O25:O30">P25+Q25</f>
        <v>2171.484110169492</v>
      </c>
      <c r="P25" s="120">
        <f t="shared" si="2"/>
        <v>2171.484110169492</v>
      </c>
      <c r="Q25" s="121">
        <v>0</v>
      </c>
      <c r="R25" s="122">
        <v>0</v>
      </c>
      <c r="S25" s="288" t="s">
        <v>122</v>
      </c>
      <c r="T25" s="257">
        <v>2562.35125</v>
      </c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</row>
    <row r="26" spans="1:70" s="77" customFormat="1" ht="96" customHeight="1">
      <c r="A26" s="118" t="s">
        <v>131</v>
      </c>
      <c r="B26" s="267" t="s">
        <v>174</v>
      </c>
      <c r="C26" s="155" t="s">
        <v>132</v>
      </c>
      <c r="D26" s="155" t="s">
        <v>208</v>
      </c>
      <c r="E26" s="140" t="s">
        <v>120</v>
      </c>
      <c r="F26" s="140" t="s">
        <v>120</v>
      </c>
      <c r="G26" s="102">
        <v>0</v>
      </c>
      <c r="H26" s="283">
        <v>0</v>
      </c>
      <c r="I26" s="135">
        <v>5</v>
      </c>
      <c r="J26" s="191">
        <f t="shared" si="3"/>
        <v>1258.721127118644</v>
      </c>
      <c r="K26" s="193">
        <f t="shared" si="6"/>
        <v>1258.721127118644</v>
      </c>
      <c r="L26" s="141">
        <v>0</v>
      </c>
      <c r="M26" s="141">
        <v>0</v>
      </c>
      <c r="N26" s="142">
        <v>5</v>
      </c>
      <c r="O26" s="143">
        <f t="shared" si="7"/>
        <v>1258.721127118644</v>
      </c>
      <c r="P26" s="120">
        <f t="shared" si="2"/>
        <v>1258.721127118644</v>
      </c>
      <c r="Q26" s="121">
        <v>0</v>
      </c>
      <c r="R26" s="122">
        <v>0</v>
      </c>
      <c r="S26" s="286" t="s">
        <v>191</v>
      </c>
      <c r="T26" s="257">
        <v>1485.29093</v>
      </c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</row>
    <row r="27" spans="1:70" s="77" customFormat="1" ht="96" customHeight="1">
      <c r="A27" s="118" t="s">
        <v>101</v>
      </c>
      <c r="B27" s="256" t="s">
        <v>175</v>
      </c>
      <c r="C27" s="155" t="s">
        <v>132</v>
      </c>
      <c r="D27" s="155" t="s">
        <v>209</v>
      </c>
      <c r="E27" s="140" t="s">
        <v>120</v>
      </c>
      <c r="F27" s="140" t="s">
        <v>120</v>
      </c>
      <c r="G27" s="102">
        <v>0</v>
      </c>
      <c r="H27" s="283">
        <v>0.35</v>
      </c>
      <c r="I27" s="135">
        <v>0</v>
      </c>
      <c r="J27" s="191">
        <f t="shared" si="3"/>
        <v>405.85300847457626</v>
      </c>
      <c r="K27" s="193">
        <f t="shared" si="6"/>
        <v>405.85300847457626</v>
      </c>
      <c r="L27" s="141">
        <v>0</v>
      </c>
      <c r="M27" s="141">
        <v>0.35</v>
      </c>
      <c r="N27" s="142">
        <v>0</v>
      </c>
      <c r="O27" s="143">
        <f t="shared" si="7"/>
        <v>405.85300847457626</v>
      </c>
      <c r="P27" s="120">
        <f t="shared" si="2"/>
        <v>405.85300847457626</v>
      </c>
      <c r="Q27" s="120">
        <v>0</v>
      </c>
      <c r="R27" s="122">
        <v>0</v>
      </c>
      <c r="S27" s="286" t="s">
        <v>192</v>
      </c>
      <c r="T27" s="257">
        <f>74.02113+66.316+338.56942</f>
        <v>478.90655</v>
      </c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</row>
    <row r="28" spans="1:70" s="77" customFormat="1" ht="96" customHeight="1">
      <c r="A28" s="118" t="s">
        <v>102</v>
      </c>
      <c r="B28" s="269" t="s">
        <v>162</v>
      </c>
      <c r="C28" s="155" t="s">
        <v>132</v>
      </c>
      <c r="D28" s="155" t="s">
        <v>210</v>
      </c>
      <c r="E28" s="140" t="s">
        <v>120</v>
      </c>
      <c r="F28" s="140" t="s">
        <v>120</v>
      </c>
      <c r="G28" s="102">
        <v>1.26</v>
      </c>
      <c r="H28" s="283">
        <v>0</v>
      </c>
      <c r="I28" s="135">
        <v>0</v>
      </c>
      <c r="J28" s="191">
        <f>O28</f>
        <v>1235.923</v>
      </c>
      <c r="K28" s="193">
        <f t="shared" si="6"/>
        <v>1235.923</v>
      </c>
      <c r="L28" s="207">
        <v>1.26</v>
      </c>
      <c r="M28" s="208">
        <v>0</v>
      </c>
      <c r="N28" s="209">
        <v>0</v>
      </c>
      <c r="O28" s="143">
        <f t="shared" si="7"/>
        <v>1235.923</v>
      </c>
      <c r="P28" s="120">
        <f t="shared" si="2"/>
        <v>1235.923</v>
      </c>
      <c r="Q28" s="120">
        <v>0</v>
      </c>
      <c r="R28" s="122">
        <v>0</v>
      </c>
      <c r="S28" s="288" t="s">
        <v>122</v>
      </c>
      <c r="T28" s="257">
        <v>1458.38914</v>
      </c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</row>
    <row r="29" spans="1:70" s="77" customFormat="1" ht="96" customHeight="1">
      <c r="A29" s="118" t="s">
        <v>103</v>
      </c>
      <c r="B29" s="264" t="s">
        <v>176</v>
      </c>
      <c r="C29" s="238" t="s">
        <v>151</v>
      </c>
      <c r="D29" s="155" t="s">
        <v>211</v>
      </c>
      <c r="E29" s="140" t="s">
        <v>120</v>
      </c>
      <c r="F29" s="140" t="s">
        <v>120</v>
      </c>
      <c r="G29" s="102">
        <v>0</v>
      </c>
      <c r="H29" s="283">
        <v>19.9</v>
      </c>
      <c r="I29" s="135">
        <v>4</v>
      </c>
      <c r="J29" s="191">
        <f>O29</f>
        <v>7337.93237288136</v>
      </c>
      <c r="K29" s="193">
        <f t="shared" si="6"/>
        <v>7337.93237288136</v>
      </c>
      <c r="L29" s="141">
        <v>0</v>
      </c>
      <c r="M29" s="141">
        <v>0</v>
      </c>
      <c r="N29" s="142">
        <v>0</v>
      </c>
      <c r="O29" s="143">
        <f t="shared" si="7"/>
        <v>7337.93237288136</v>
      </c>
      <c r="P29" s="120">
        <f t="shared" si="2"/>
        <v>7337.93237288136</v>
      </c>
      <c r="Q29" s="120">
        <v>0</v>
      </c>
      <c r="R29" s="122">
        <v>0</v>
      </c>
      <c r="S29" s="286" t="s">
        <v>191</v>
      </c>
      <c r="T29" s="257">
        <f>48081.46-T12</f>
        <v>8658.760200000004</v>
      </c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</row>
    <row r="30" spans="1:70" s="77" customFormat="1" ht="96" customHeight="1">
      <c r="A30" s="118" t="s">
        <v>104</v>
      </c>
      <c r="B30" s="264" t="s">
        <v>161</v>
      </c>
      <c r="C30" s="155" t="s">
        <v>132</v>
      </c>
      <c r="D30" s="155" t="s">
        <v>212</v>
      </c>
      <c r="E30" s="140" t="s">
        <v>120</v>
      </c>
      <c r="F30" s="140" t="s">
        <v>120</v>
      </c>
      <c r="G30" s="102">
        <v>0</v>
      </c>
      <c r="H30" s="283">
        <v>0</v>
      </c>
      <c r="I30" s="135">
        <v>1</v>
      </c>
      <c r="J30" s="191">
        <f>O30</f>
        <v>12057.301694915255</v>
      </c>
      <c r="K30" s="193">
        <f t="shared" si="6"/>
        <v>12057.301694915255</v>
      </c>
      <c r="L30" s="207">
        <v>0</v>
      </c>
      <c r="M30" s="208">
        <v>0</v>
      </c>
      <c r="N30" s="209">
        <v>1</v>
      </c>
      <c r="O30" s="143">
        <f t="shared" si="7"/>
        <v>12057.301694915255</v>
      </c>
      <c r="P30" s="120">
        <f t="shared" si="2"/>
        <v>12057.301694915255</v>
      </c>
      <c r="Q30" s="120">
        <v>0</v>
      </c>
      <c r="R30" s="122">
        <v>0</v>
      </c>
      <c r="S30" s="288" t="s">
        <v>193</v>
      </c>
      <c r="T30" s="257">
        <v>14227.616</v>
      </c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</row>
    <row r="31" spans="1:56" ht="21.75" customHeight="1">
      <c r="A31" s="55"/>
      <c r="B31" s="305"/>
      <c r="C31" s="305"/>
      <c r="D31" s="305"/>
      <c r="E31" s="305"/>
      <c r="F31" s="57"/>
      <c r="G31" s="55"/>
      <c r="H31" s="56"/>
      <c r="I31" s="136"/>
      <c r="J31" s="58"/>
      <c r="K31" s="58"/>
      <c r="L31" s="114"/>
      <c r="M31" s="55"/>
      <c r="N31" s="129"/>
      <c r="O31" s="55"/>
      <c r="P31" s="55"/>
      <c r="Q31" s="55"/>
      <c r="R31" s="55"/>
      <c r="S31" s="55"/>
      <c r="T31" s="254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</row>
    <row r="32" spans="1:56" ht="21.75" customHeight="1">
      <c r="A32" s="55"/>
      <c r="B32" s="150"/>
      <c r="C32" s="58"/>
      <c r="D32" s="58"/>
      <c r="E32" s="58"/>
      <c r="F32" s="55"/>
      <c r="G32" s="55"/>
      <c r="H32" s="55"/>
      <c r="I32" s="136"/>
      <c r="J32" s="152"/>
      <c r="K32" s="58"/>
      <c r="L32" s="114"/>
      <c r="M32" s="55"/>
      <c r="N32" s="129"/>
      <c r="O32" s="152"/>
      <c r="P32" s="55"/>
      <c r="Q32" s="55"/>
      <c r="R32" s="55"/>
      <c r="S32" s="55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</row>
    <row r="33" spans="1:29" ht="24" customHeight="1">
      <c r="A33" s="55"/>
      <c r="B33" s="151"/>
      <c r="C33" s="107"/>
      <c r="D33" s="107"/>
      <c r="E33" s="107"/>
      <c r="F33" s="107"/>
      <c r="G33" s="107"/>
      <c r="H33" s="107"/>
      <c r="I33" s="154"/>
      <c r="J33" s="152"/>
      <c r="K33" s="58"/>
      <c r="L33" s="114"/>
      <c r="M33" s="55"/>
      <c r="N33" s="129"/>
      <c r="O33" s="152"/>
      <c r="P33" s="55"/>
      <c r="Q33" s="55"/>
      <c r="R33" s="55"/>
      <c r="S33" s="55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ht="24" customHeight="1">
      <c r="A34" s="55"/>
      <c r="B34" s="151"/>
      <c r="C34" s="107"/>
      <c r="D34" s="107"/>
      <c r="E34" s="107"/>
      <c r="F34" s="107"/>
      <c r="G34" s="107"/>
      <c r="H34" s="107"/>
      <c r="I34" s="154"/>
      <c r="J34" s="152"/>
      <c r="K34" s="58"/>
      <c r="L34" s="114"/>
      <c r="M34" s="55"/>
      <c r="N34" s="129"/>
      <c r="O34" s="55"/>
      <c r="P34" s="55"/>
      <c r="Q34" s="55"/>
      <c r="R34" s="55"/>
      <c r="S34" s="55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1:29" ht="15.75">
      <c r="A35" s="55"/>
      <c r="B35" s="306"/>
      <c r="C35" s="306"/>
      <c r="D35" s="306"/>
      <c r="E35" s="306"/>
      <c r="F35" s="57"/>
      <c r="G35" s="55"/>
      <c r="H35" s="56"/>
      <c r="I35" s="136"/>
      <c r="J35" s="58"/>
      <c r="K35" s="58"/>
      <c r="L35" s="114"/>
      <c r="M35" s="55"/>
      <c r="N35" s="129"/>
      <c r="O35" s="55"/>
      <c r="P35" s="55"/>
      <c r="Q35" s="55"/>
      <c r="R35" s="55"/>
      <c r="S35" s="55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 ht="20.25">
      <c r="A36" s="107"/>
      <c r="B36" s="296" t="s">
        <v>163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129"/>
      <c r="O36" s="55"/>
      <c r="P36" s="55"/>
      <c r="Q36" s="55"/>
      <c r="R36" s="55"/>
      <c r="S36" s="55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1:29" ht="18.75">
      <c r="A37" s="107"/>
      <c r="B37" s="307"/>
      <c r="C37" s="307"/>
      <c r="D37" s="307"/>
      <c r="E37" s="307"/>
      <c r="F37" s="107"/>
      <c r="G37" s="55"/>
      <c r="H37" s="107"/>
      <c r="I37" s="136"/>
      <c r="J37" s="58"/>
      <c r="K37" s="58"/>
      <c r="L37" s="114"/>
      <c r="M37" s="55"/>
      <c r="N37" s="129"/>
      <c r="O37" s="55"/>
      <c r="P37" s="55"/>
      <c r="Q37" s="55"/>
      <c r="R37" s="55"/>
      <c r="S37" s="55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 spans="1:29" ht="15.75">
      <c r="A38" s="55"/>
      <c r="B38" s="55"/>
      <c r="C38" s="55"/>
      <c r="D38" s="55"/>
      <c r="E38" s="55"/>
      <c r="F38" s="55"/>
      <c r="G38" s="55"/>
      <c r="H38" s="55"/>
      <c r="I38" s="136"/>
      <c r="J38" s="58"/>
      <c r="K38" s="58"/>
      <c r="L38" s="114"/>
      <c r="M38" s="55"/>
      <c r="N38" s="129"/>
      <c r="O38" s="55"/>
      <c r="P38" s="55"/>
      <c r="Q38" s="55"/>
      <c r="R38" s="55"/>
      <c r="S38" s="55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 spans="1:56" ht="21.75" customHeight="1">
      <c r="A39" s="55"/>
      <c r="B39" s="150"/>
      <c r="C39" s="58"/>
      <c r="D39" s="58"/>
      <c r="E39" s="58"/>
      <c r="F39" s="55"/>
      <c r="G39" s="55"/>
      <c r="H39" s="55"/>
      <c r="I39" s="136"/>
      <c r="J39" s="152"/>
      <c r="K39" s="58"/>
      <c r="L39" s="114"/>
      <c r="M39" s="55"/>
      <c r="N39" s="129"/>
      <c r="O39" s="152"/>
      <c r="P39" s="55"/>
      <c r="Q39" s="55"/>
      <c r="R39" s="55"/>
      <c r="S39" s="55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</row>
    <row r="40" spans="1:29" ht="23.25" customHeight="1">
      <c r="A40" s="55"/>
      <c r="B40" s="151"/>
      <c r="C40" s="153"/>
      <c r="D40" s="153"/>
      <c r="E40" s="153"/>
      <c r="F40" s="123"/>
      <c r="G40" s="107"/>
      <c r="H40" s="123"/>
      <c r="I40" s="154"/>
      <c r="J40" s="152"/>
      <c r="K40" s="58"/>
      <c r="L40" s="114"/>
      <c r="M40" s="55"/>
      <c r="N40" s="129"/>
      <c r="O40" s="152"/>
      <c r="P40" s="55"/>
      <c r="Q40" s="55"/>
      <c r="R40" s="55"/>
      <c r="S40" s="55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1:29" ht="24" customHeight="1">
      <c r="A41" s="55"/>
      <c r="B41" s="151"/>
      <c r="C41" s="107"/>
      <c r="D41" s="107"/>
      <c r="E41" s="107"/>
      <c r="F41" s="107"/>
      <c r="G41" s="107"/>
      <c r="H41" s="107"/>
      <c r="I41" s="154"/>
      <c r="J41" s="152"/>
      <c r="K41" s="58"/>
      <c r="L41" s="114"/>
      <c r="M41" s="55"/>
      <c r="N41" s="129"/>
      <c r="O41" s="152"/>
      <c r="P41" s="55"/>
      <c r="Q41" s="55"/>
      <c r="R41" s="55"/>
      <c r="S41" s="55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1:29" ht="15.75">
      <c r="A42" s="55"/>
      <c r="B42" s="306"/>
      <c r="C42" s="306"/>
      <c r="D42" s="306"/>
      <c r="E42" s="306"/>
      <c r="F42" s="2"/>
      <c r="G42" s="55"/>
      <c r="H42" s="55"/>
      <c r="I42" s="136"/>
      <c r="J42" s="58"/>
      <c r="K42" s="58"/>
      <c r="L42" s="114"/>
      <c r="M42" s="55"/>
      <c r="N42" s="129"/>
      <c r="O42" s="55"/>
      <c r="P42" s="55"/>
      <c r="Q42" s="55"/>
      <c r="R42" s="55"/>
      <c r="S42" s="55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1:19" ht="15.75">
      <c r="A43" s="55"/>
      <c r="B43" s="55"/>
      <c r="C43" s="55"/>
      <c r="D43" s="55"/>
      <c r="E43" s="55"/>
      <c r="F43" s="55"/>
      <c r="G43" s="55"/>
      <c r="H43" s="55"/>
      <c r="I43" s="136"/>
      <c r="J43" s="58"/>
      <c r="K43" s="58"/>
      <c r="L43" s="114"/>
      <c r="M43" s="55"/>
      <c r="N43" s="129"/>
      <c r="O43" s="55"/>
      <c r="P43" s="55"/>
      <c r="Q43" s="55"/>
      <c r="R43" s="55"/>
      <c r="S43" s="55"/>
    </row>
    <row r="44" spans="1:19" ht="15.75">
      <c r="A44" s="55"/>
      <c r="B44" s="55"/>
      <c r="C44" s="55"/>
      <c r="D44" s="55"/>
      <c r="E44" s="55"/>
      <c r="F44" s="55"/>
      <c r="G44" s="55"/>
      <c r="H44" s="55"/>
      <c r="I44" s="136"/>
      <c r="J44" s="58"/>
      <c r="K44" s="58"/>
      <c r="L44" s="114"/>
      <c r="M44" s="55"/>
      <c r="N44" s="129"/>
      <c r="O44" s="55"/>
      <c r="P44" s="55"/>
      <c r="Q44" s="55"/>
      <c r="R44" s="55"/>
      <c r="S44" s="55"/>
    </row>
    <row r="45" spans="1:19" ht="15.75">
      <c r="A45" s="55"/>
      <c r="B45" s="55"/>
      <c r="C45" s="55"/>
      <c r="D45" s="55"/>
      <c r="E45" s="55"/>
      <c r="F45" s="55"/>
      <c r="G45" s="55"/>
      <c r="H45" s="55"/>
      <c r="I45" s="136"/>
      <c r="J45" s="58"/>
      <c r="K45" s="58"/>
      <c r="L45" s="114"/>
      <c r="M45" s="55"/>
      <c r="N45" s="129"/>
      <c r="O45" s="55"/>
      <c r="P45" s="55"/>
      <c r="Q45" s="55"/>
      <c r="R45" s="55"/>
      <c r="S45" s="55"/>
    </row>
    <row r="46" spans="1:19" ht="15.75">
      <c r="A46" s="55"/>
      <c r="B46" s="55"/>
      <c r="C46" s="55"/>
      <c r="D46" s="55"/>
      <c r="E46" s="55"/>
      <c r="F46" s="55"/>
      <c r="G46" s="55"/>
      <c r="H46" s="55"/>
      <c r="I46" s="136"/>
      <c r="J46" s="58"/>
      <c r="K46" s="58"/>
      <c r="L46" s="114"/>
      <c r="M46" s="55"/>
      <c r="N46" s="129"/>
      <c r="O46" s="55"/>
      <c r="P46" s="55"/>
      <c r="Q46" s="55"/>
      <c r="R46" s="55"/>
      <c r="S46" s="55"/>
    </row>
    <row r="47" spans="1:19" ht="15.75">
      <c r="A47" s="55"/>
      <c r="B47" s="55"/>
      <c r="C47" s="55"/>
      <c r="D47" s="55"/>
      <c r="E47" s="55"/>
      <c r="F47" s="55"/>
      <c r="G47" s="55"/>
      <c r="H47" s="55"/>
      <c r="I47" s="136"/>
      <c r="J47" s="58"/>
      <c r="K47" s="58"/>
      <c r="L47" s="114"/>
      <c r="M47" s="55"/>
      <c r="N47" s="129"/>
      <c r="O47" s="55"/>
      <c r="P47" s="55"/>
      <c r="Q47" s="55"/>
      <c r="R47" s="55"/>
      <c r="S47" s="55"/>
    </row>
    <row r="48" spans="1:19" ht="15.75">
      <c r="A48" s="55"/>
      <c r="B48" s="55"/>
      <c r="C48" s="55"/>
      <c r="D48" s="55"/>
      <c r="E48" s="55"/>
      <c r="F48" s="55"/>
      <c r="G48" s="55"/>
      <c r="H48" s="55"/>
      <c r="I48" s="136"/>
      <c r="J48" s="58"/>
      <c r="K48" s="58"/>
      <c r="L48" s="114"/>
      <c r="M48" s="55"/>
      <c r="N48" s="129"/>
      <c r="O48" s="55"/>
      <c r="P48" s="55"/>
      <c r="Q48" s="55"/>
      <c r="R48" s="55"/>
      <c r="S48" s="55"/>
    </row>
    <row r="49" spans="1:19" ht="15.75">
      <c r="A49" s="55"/>
      <c r="B49" s="55"/>
      <c r="C49" s="55"/>
      <c r="D49" s="55"/>
      <c r="E49" s="55"/>
      <c r="F49" s="55"/>
      <c r="G49" s="55"/>
      <c r="H49" s="55"/>
      <c r="I49" s="136"/>
      <c r="J49" s="58"/>
      <c r="K49" s="58"/>
      <c r="L49" s="114"/>
      <c r="M49" s="55"/>
      <c r="N49" s="129"/>
      <c r="O49" s="55"/>
      <c r="P49" s="55"/>
      <c r="Q49" s="55"/>
      <c r="R49" s="55"/>
      <c r="S49" s="55"/>
    </row>
    <row r="50" spans="1:19" ht="15.75">
      <c r="A50" s="55"/>
      <c r="B50" s="55"/>
      <c r="C50" s="55"/>
      <c r="D50" s="55"/>
      <c r="E50" s="55"/>
      <c r="F50" s="55"/>
      <c r="G50" s="55"/>
      <c r="H50" s="55"/>
      <c r="I50" s="136"/>
      <c r="J50" s="58"/>
      <c r="K50" s="58"/>
      <c r="L50" s="114"/>
      <c r="M50" s="55"/>
      <c r="N50" s="129"/>
      <c r="O50" s="55"/>
      <c r="P50" s="55"/>
      <c r="Q50" s="55"/>
      <c r="R50" s="55"/>
      <c r="S50" s="55"/>
    </row>
    <row r="51" spans="1:19" ht="15.75">
      <c r="A51" s="55"/>
      <c r="B51" s="55"/>
      <c r="C51" s="55"/>
      <c r="D51" s="55"/>
      <c r="E51" s="55"/>
      <c r="F51" s="55"/>
      <c r="G51" s="55"/>
      <c r="H51" s="55"/>
      <c r="I51" s="136"/>
      <c r="J51" s="58"/>
      <c r="K51" s="58"/>
      <c r="L51" s="114"/>
      <c r="M51" s="55"/>
      <c r="N51" s="129"/>
      <c r="O51" s="55"/>
      <c r="P51" s="55"/>
      <c r="Q51" s="55"/>
      <c r="R51" s="55"/>
      <c r="S51" s="55"/>
    </row>
    <row r="52" spans="1:19" ht="15.75">
      <c r="A52" s="55"/>
      <c r="B52" s="55"/>
      <c r="C52" s="55"/>
      <c r="D52" s="55"/>
      <c r="E52" s="55"/>
      <c r="F52" s="55"/>
      <c r="G52" s="55"/>
      <c r="H52" s="55"/>
      <c r="I52" s="136"/>
      <c r="J52" s="58"/>
      <c r="K52" s="58"/>
      <c r="L52" s="114"/>
      <c r="M52" s="55"/>
      <c r="N52" s="129"/>
      <c r="O52" s="55"/>
      <c r="P52" s="55"/>
      <c r="Q52" s="55"/>
      <c r="R52" s="55"/>
      <c r="S52" s="55"/>
    </row>
  </sheetData>
  <sheetProtection/>
  <mergeCells count="28">
    <mergeCell ref="A1:E1"/>
    <mergeCell ref="A3:C3"/>
    <mergeCell ref="A2:F2"/>
    <mergeCell ref="A4:E4"/>
    <mergeCell ref="B7:B10"/>
    <mergeCell ref="C7:C10"/>
    <mergeCell ref="E7:F9"/>
    <mergeCell ref="C6:J6"/>
    <mergeCell ref="G7:I9"/>
    <mergeCell ref="D7:D10"/>
    <mergeCell ref="M2:O2"/>
    <mergeCell ref="B31:E31"/>
    <mergeCell ref="B42:E42"/>
    <mergeCell ref="P9:Q9"/>
    <mergeCell ref="R9:R10"/>
    <mergeCell ref="B37:E37"/>
    <mergeCell ref="B35:E35"/>
    <mergeCell ref="J7:J10"/>
    <mergeCell ref="O8:O10"/>
    <mergeCell ref="L7:R7"/>
    <mergeCell ref="T7:T10"/>
    <mergeCell ref="A5:S5"/>
    <mergeCell ref="L8:N9"/>
    <mergeCell ref="B36:M36"/>
    <mergeCell ref="S7:S10"/>
    <mergeCell ref="A7:A10"/>
    <mergeCell ref="K7:K10"/>
    <mergeCell ref="P8:R8"/>
  </mergeCells>
  <printOptions/>
  <pageMargins left="0.5118110236220472" right="0.11811023622047245" top="0.1968503937007874" bottom="0.15748031496062992" header="0.31496062992125984" footer="0.31496062992125984"/>
  <pageSetup fitToHeight="2" fitToWidth="1"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A43"/>
  <sheetViews>
    <sheetView view="pageBreakPreview" zoomScale="75" zoomScaleNormal="70" zoomScaleSheetLayoutView="75" zoomScalePageLayoutView="0" workbookViewId="0" topLeftCell="D4">
      <selection activeCell="I16" sqref="I16"/>
    </sheetView>
  </sheetViews>
  <sheetFormatPr defaultColWidth="9.00390625" defaultRowHeight="15.75"/>
  <cols>
    <col min="1" max="1" width="5.625" style="4" customWidth="1"/>
    <col min="2" max="2" width="34.50390625" style="4" customWidth="1"/>
    <col min="3" max="3" width="12.50390625" style="4" customWidth="1"/>
    <col min="4" max="5" width="10.625" style="4" customWidth="1"/>
    <col min="6" max="6" width="10.625" style="162" customWidth="1"/>
    <col min="7" max="7" width="11.625" style="162" customWidth="1"/>
    <col min="8" max="8" width="14.875" style="4" customWidth="1"/>
    <col min="9" max="9" width="15.25390625" style="4" customWidth="1"/>
    <col min="10" max="10" width="18.125" style="4" customWidth="1"/>
    <col min="11" max="11" width="18.00390625" style="4" customWidth="1"/>
    <col min="12" max="12" width="16.625" style="4" customWidth="1"/>
    <col min="13" max="14" width="8.625" style="4" customWidth="1"/>
    <col min="15" max="15" width="8.625" style="162" customWidth="1"/>
    <col min="16" max="16" width="27.75390625" style="4" customWidth="1"/>
    <col min="17" max="16384" width="9.00390625" style="4" customWidth="1"/>
  </cols>
  <sheetData>
    <row r="1" spans="1:16" ht="7.5" customHeight="1">
      <c r="A1" s="52"/>
      <c r="B1" s="52"/>
      <c r="C1" s="52"/>
      <c r="D1" s="52"/>
      <c r="E1" s="52"/>
      <c r="F1" s="156"/>
      <c r="G1" s="156"/>
      <c r="H1" s="52"/>
      <c r="I1" s="52"/>
      <c r="J1" s="52"/>
      <c r="K1" s="52"/>
      <c r="L1" s="52"/>
      <c r="M1" s="52"/>
      <c r="N1" s="52"/>
      <c r="O1" s="156"/>
      <c r="P1" s="52"/>
    </row>
    <row r="2" spans="1:16" ht="15.75">
      <c r="A2" s="52"/>
      <c r="B2" s="52"/>
      <c r="C2" s="52"/>
      <c r="D2" s="52"/>
      <c r="E2" s="52"/>
      <c r="F2" s="156"/>
      <c r="G2" s="156"/>
      <c r="H2" s="52"/>
      <c r="I2" s="52"/>
      <c r="J2" s="52"/>
      <c r="K2" s="52"/>
      <c r="L2" s="52"/>
      <c r="M2" s="52"/>
      <c r="N2" s="52"/>
      <c r="O2" s="156"/>
      <c r="P2" s="52"/>
    </row>
    <row r="3" spans="1:16" ht="15.75">
      <c r="A3" s="52"/>
      <c r="B3" s="52"/>
      <c r="C3" s="52"/>
      <c r="D3" s="52"/>
      <c r="E3" s="52"/>
      <c r="F3" s="156"/>
      <c r="G3" s="156"/>
      <c r="H3" s="52"/>
      <c r="I3" s="52"/>
      <c r="J3" s="52"/>
      <c r="K3" s="52"/>
      <c r="L3" s="52"/>
      <c r="M3" s="52"/>
      <c r="N3" s="52"/>
      <c r="O3" s="156"/>
      <c r="P3" s="52"/>
    </row>
    <row r="4" spans="1:16" ht="15.75">
      <c r="A4" s="53"/>
      <c r="B4" s="53"/>
      <c r="C4" s="53"/>
      <c r="D4" s="53"/>
      <c r="E4" s="53"/>
      <c r="F4" s="157"/>
      <c r="G4" s="157"/>
      <c r="H4" s="53"/>
      <c r="I4" s="53"/>
      <c r="J4" s="53"/>
      <c r="K4" s="53"/>
      <c r="L4" s="53"/>
      <c r="M4" s="53"/>
      <c r="N4" s="53"/>
      <c r="O4" s="157"/>
      <c r="P4" s="53"/>
    </row>
    <row r="5" spans="1:16" ht="15.75">
      <c r="A5" s="53"/>
      <c r="B5" s="53"/>
      <c r="C5" s="53"/>
      <c r="D5" s="53"/>
      <c r="E5" s="53"/>
      <c r="F5" s="157"/>
      <c r="G5" s="157"/>
      <c r="H5" s="53"/>
      <c r="I5" s="53"/>
      <c r="J5" s="53"/>
      <c r="K5" s="53"/>
      <c r="L5" s="53"/>
      <c r="M5" s="53"/>
      <c r="N5" s="53"/>
      <c r="O5" s="157"/>
      <c r="P5" s="53"/>
    </row>
    <row r="6" spans="1:16" ht="15.75">
      <c r="A6" s="340" t="s">
        <v>134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</row>
    <row r="7" spans="1:16" ht="15.75">
      <c r="A7" s="339" t="s">
        <v>164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</row>
    <row r="8" spans="1:16" ht="16.5" thickBot="1">
      <c r="A8" s="53"/>
      <c r="B8" s="53"/>
      <c r="C8" s="53"/>
      <c r="D8" s="53"/>
      <c r="E8" s="53"/>
      <c r="F8" s="157"/>
      <c r="G8" s="157"/>
      <c r="H8" s="53"/>
      <c r="I8" s="53"/>
      <c r="J8" s="242"/>
      <c r="K8" s="53"/>
      <c r="L8" s="53"/>
      <c r="M8" s="53"/>
      <c r="N8" s="53"/>
      <c r="O8" s="157"/>
      <c r="P8" s="53"/>
    </row>
    <row r="9" spans="1:16" ht="21" customHeight="1">
      <c r="A9" s="342" t="s">
        <v>9</v>
      </c>
      <c r="B9" s="337" t="s">
        <v>21</v>
      </c>
      <c r="C9" s="337" t="s">
        <v>36</v>
      </c>
      <c r="D9" s="323" t="s">
        <v>123</v>
      </c>
      <c r="E9" s="324"/>
      <c r="F9" s="325"/>
      <c r="G9" s="329" t="s">
        <v>133</v>
      </c>
      <c r="H9" s="337" t="s">
        <v>75</v>
      </c>
      <c r="I9" s="337" t="s">
        <v>34</v>
      </c>
      <c r="J9" s="337" t="s">
        <v>47</v>
      </c>
      <c r="K9" s="337" t="s">
        <v>51</v>
      </c>
      <c r="L9" s="337" t="s">
        <v>72</v>
      </c>
      <c r="M9" s="332" t="s">
        <v>24</v>
      </c>
      <c r="N9" s="333"/>
      <c r="O9" s="333"/>
      <c r="P9" s="260" t="s">
        <v>53</v>
      </c>
    </row>
    <row r="10" spans="1:16" ht="70.5" customHeight="1">
      <c r="A10" s="343"/>
      <c r="B10" s="338"/>
      <c r="C10" s="338"/>
      <c r="D10" s="326"/>
      <c r="E10" s="327"/>
      <c r="F10" s="328"/>
      <c r="G10" s="330"/>
      <c r="H10" s="338"/>
      <c r="I10" s="338"/>
      <c r="J10" s="338"/>
      <c r="K10" s="338"/>
      <c r="L10" s="338"/>
      <c r="M10" s="334" t="s">
        <v>119</v>
      </c>
      <c r="N10" s="335"/>
      <c r="O10" s="336"/>
      <c r="P10" s="5" t="s">
        <v>119</v>
      </c>
    </row>
    <row r="11" spans="1:16" ht="36.75" customHeight="1">
      <c r="A11" s="343"/>
      <c r="B11" s="338"/>
      <c r="C11" s="5" t="s">
        <v>37</v>
      </c>
      <c r="D11" s="5" t="s">
        <v>92</v>
      </c>
      <c r="E11" s="5" t="s">
        <v>91</v>
      </c>
      <c r="F11" s="158" t="s">
        <v>128</v>
      </c>
      <c r="G11" s="331"/>
      <c r="H11" s="338"/>
      <c r="I11" s="338"/>
      <c r="J11" s="5" t="s">
        <v>33</v>
      </c>
      <c r="K11" s="5" t="s">
        <v>33</v>
      </c>
      <c r="L11" s="5" t="s">
        <v>33</v>
      </c>
      <c r="M11" s="51" t="s">
        <v>92</v>
      </c>
      <c r="N11" s="51" t="s">
        <v>91</v>
      </c>
      <c r="O11" s="165" t="s">
        <v>128</v>
      </c>
      <c r="P11" s="5" t="s">
        <v>33</v>
      </c>
    </row>
    <row r="12" spans="1:16" ht="51" customHeight="1">
      <c r="A12" s="66"/>
      <c r="B12" s="67" t="s">
        <v>22</v>
      </c>
      <c r="C12" s="68"/>
      <c r="D12" s="69">
        <f>D13</f>
        <v>2.33</v>
      </c>
      <c r="E12" s="69">
        <f>E13</f>
        <v>26.15</v>
      </c>
      <c r="F12" s="159">
        <f>F13</f>
        <v>37</v>
      </c>
      <c r="G12" s="159"/>
      <c r="H12" s="70" t="s">
        <v>120</v>
      </c>
      <c r="I12" s="70" t="s">
        <v>120</v>
      </c>
      <c r="J12" s="69">
        <f aca="true" t="shared" si="0" ref="J12:L13">J13</f>
        <v>48.08146000000001</v>
      </c>
      <c r="K12" s="69">
        <f t="shared" si="0"/>
        <v>48.08146000000001</v>
      </c>
      <c r="L12" s="163">
        <f t="shared" si="0"/>
        <v>0</v>
      </c>
      <c r="M12" s="69">
        <f aca="true" t="shared" si="1" ref="M12:O13">M13</f>
        <v>2.17</v>
      </c>
      <c r="N12" s="69">
        <f t="shared" si="1"/>
        <v>5.84</v>
      </c>
      <c r="O12" s="159">
        <f t="shared" si="1"/>
        <v>33</v>
      </c>
      <c r="P12" s="69">
        <f>P13</f>
        <v>48.08146000000001</v>
      </c>
    </row>
    <row r="13" spans="1:16" s="37" customFormat="1" ht="48.75" customHeight="1">
      <c r="A13" s="6"/>
      <c r="B13" s="5" t="s">
        <v>50</v>
      </c>
      <c r="C13" s="1" t="s">
        <v>70</v>
      </c>
      <c r="D13" s="19">
        <f>'Формат ФСТ'!G12</f>
        <v>2.33</v>
      </c>
      <c r="E13" s="19">
        <f>'Формат ФСТ'!H12</f>
        <v>26.15</v>
      </c>
      <c r="F13" s="158">
        <f>'Формат ФСТ'!I12</f>
        <v>37</v>
      </c>
      <c r="G13" s="158" t="s">
        <v>71</v>
      </c>
      <c r="H13" s="166" t="s">
        <v>120</v>
      </c>
      <c r="I13" s="166" t="s">
        <v>120</v>
      </c>
      <c r="J13" s="19">
        <f t="shared" si="0"/>
        <v>48.08146000000001</v>
      </c>
      <c r="K13" s="19">
        <f t="shared" si="0"/>
        <v>48.08146000000001</v>
      </c>
      <c r="L13" s="164">
        <f t="shared" si="0"/>
        <v>0</v>
      </c>
      <c r="M13" s="48">
        <f t="shared" si="1"/>
        <v>2.17</v>
      </c>
      <c r="N13" s="48">
        <f t="shared" si="1"/>
        <v>5.84</v>
      </c>
      <c r="O13" s="158">
        <f t="shared" si="1"/>
        <v>33</v>
      </c>
      <c r="P13" s="48">
        <f>P14</f>
        <v>48.08146000000001</v>
      </c>
    </row>
    <row r="14" spans="1:16" ht="47.25" customHeight="1">
      <c r="A14" s="12"/>
      <c r="B14" s="5" t="s">
        <v>49</v>
      </c>
      <c r="C14" s="1" t="s">
        <v>70</v>
      </c>
      <c r="D14" s="19">
        <f>SUM(D15:D31)</f>
        <v>2.33</v>
      </c>
      <c r="E14" s="19">
        <f>SUM(E15:E31)</f>
        <v>26.15</v>
      </c>
      <c r="F14" s="158">
        <f>SUM(F15:F31)</f>
        <v>37</v>
      </c>
      <c r="G14" s="158" t="s">
        <v>71</v>
      </c>
      <c r="H14" s="166" t="s">
        <v>120</v>
      </c>
      <c r="I14" s="166" t="s">
        <v>120</v>
      </c>
      <c r="J14" s="19">
        <f aca="true" t="shared" si="2" ref="J14:P14">SUM(J15:J31)</f>
        <v>48.08146000000001</v>
      </c>
      <c r="K14" s="19">
        <f t="shared" si="2"/>
        <v>48.08146000000001</v>
      </c>
      <c r="L14" s="164">
        <f t="shared" si="2"/>
        <v>0</v>
      </c>
      <c r="M14" s="19">
        <f t="shared" si="2"/>
        <v>2.17</v>
      </c>
      <c r="N14" s="19">
        <f t="shared" si="2"/>
        <v>5.84</v>
      </c>
      <c r="O14" s="158">
        <f t="shared" si="2"/>
        <v>33</v>
      </c>
      <c r="P14" s="19">
        <f t="shared" si="2"/>
        <v>48.08146000000001</v>
      </c>
    </row>
    <row r="15" spans="1:16" ht="81" customHeight="1">
      <c r="A15" s="36" t="s">
        <v>88</v>
      </c>
      <c r="B15" s="108" t="str">
        <f>'Формат ФСТ'!B14</f>
        <v>«Прокладка кабельных линий КЛ-0,4кВ  от РУ-0,4кВ ТП-33 до ВРУ жилых домов, взамен выбывающих основных фондов»; (АВБбШв-1-4х120, длиной 0,5км)</v>
      </c>
      <c r="C15" s="1" t="s">
        <v>70</v>
      </c>
      <c r="D15" s="18">
        <f>'Формат ФСТ'!G14</f>
        <v>0</v>
      </c>
      <c r="E15" s="18">
        <f>'Формат ФСТ'!H14</f>
        <v>0.495</v>
      </c>
      <c r="F15" s="160">
        <f>'Формат ФСТ'!I14</f>
        <v>0</v>
      </c>
      <c r="G15" s="158" t="s">
        <v>71</v>
      </c>
      <c r="H15" s="39" t="s">
        <v>120</v>
      </c>
      <c r="I15" s="39" t="s">
        <v>120</v>
      </c>
      <c r="J15" s="18">
        <f>'Формат ФСТ'!K14/1000*1.18</f>
        <v>1.69920376</v>
      </c>
      <c r="K15" s="18">
        <f>J15</f>
        <v>1.69920376</v>
      </c>
      <c r="L15" s="17">
        <v>0</v>
      </c>
      <c r="M15" s="18">
        <f>'Формат ФСТ'!L14</f>
        <v>0</v>
      </c>
      <c r="N15" s="18">
        <f>'Формат ФСТ'!M14</f>
        <v>0.495</v>
      </c>
      <c r="O15" s="160">
        <f>'Формат ФСТ'!N14</f>
        <v>0</v>
      </c>
      <c r="P15" s="18">
        <f>'Формат ФСТ'!O14/1000*1.18</f>
        <v>1.69920376</v>
      </c>
    </row>
    <row r="16" spans="1:16" ht="81" customHeight="1">
      <c r="A16" s="36" t="s">
        <v>74</v>
      </c>
      <c r="B16" s="108" t="str">
        <f>'Формат ФСТ'!B15</f>
        <v>«Реконструкция РУ-0,4кВ ТП-57 с оборудованием дополнительных мест присоединения, взамен выбывающих фондов"</v>
      </c>
      <c r="C16" s="1" t="s">
        <v>70</v>
      </c>
      <c r="D16" s="18">
        <f>'Формат ФСТ'!G15</f>
        <v>0</v>
      </c>
      <c r="E16" s="18">
        <f>'Формат ФСТ'!H15</f>
        <v>0</v>
      </c>
      <c r="F16" s="160">
        <f>'Формат ФСТ'!I15</f>
        <v>2</v>
      </c>
      <c r="G16" s="158" t="s">
        <v>71</v>
      </c>
      <c r="H16" s="39" t="s">
        <v>120</v>
      </c>
      <c r="I16" s="39" t="s">
        <v>120</v>
      </c>
      <c r="J16" s="18">
        <f>'Формат ФСТ'!K15/1000*1.18</f>
        <v>0.53927475</v>
      </c>
      <c r="K16" s="18">
        <f aca="true" t="shared" si="3" ref="K16:K31">J16</f>
        <v>0.53927475</v>
      </c>
      <c r="L16" s="17">
        <v>0</v>
      </c>
      <c r="M16" s="18">
        <f>'Формат ФСТ'!L15</f>
        <v>0</v>
      </c>
      <c r="N16" s="18">
        <f>'Формат ФСТ'!M15</f>
        <v>0</v>
      </c>
      <c r="O16" s="160">
        <f>'Формат ФСТ'!N15</f>
        <v>2</v>
      </c>
      <c r="P16" s="18">
        <f>'Формат ФСТ'!O15/1000*1.18</f>
        <v>0.53927475</v>
      </c>
    </row>
    <row r="17" spans="1:16" ht="81" customHeight="1">
      <c r="A17" s="36" t="s">
        <v>73</v>
      </c>
      <c r="B17" s="108" t="str">
        <f>'Формат ФСТ'!B16</f>
        <v>«Прокладка кабельных линий КЛ-0,4кВ от РУ-0,4кВ ТП-2 до ВРУ жилых домов, взамен выбывающих основных фондов»;(АВБбШв-1-4х120, длиной 0,41км)</v>
      </c>
      <c r="C17" s="1" t="s">
        <v>70</v>
      </c>
      <c r="D17" s="18">
        <f>'Формат ФСТ'!G16</f>
        <v>0</v>
      </c>
      <c r="E17" s="18">
        <f>'Формат ФСТ'!H16</f>
        <v>0.41</v>
      </c>
      <c r="F17" s="160">
        <f>'Формат ФСТ'!I16</f>
        <v>0</v>
      </c>
      <c r="G17" s="158" t="s">
        <v>71</v>
      </c>
      <c r="H17" s="39" t="s">
        <v>120</v>
      </c>
      <c r="I17" s="39" t="s">
        <v>120</v>
      </c>
      <c r="J17" s="18">
        <f>'Формат ФСТ'!K16/1000*1.18</f>
        <v>0.25985253</v>
      </c>
      <c r="K17" s="18">
        <f t="shared" si="3"/>
        <v>0.25985253</v>
      </c>
      <c r="L17" s="17">
        <v>0</v>
      </c>
      <c r="M17" s="18">
        <f>'Формат ФСТ'!L16</f>
        <v>0</v>
      </c>
      <c r="N17" s="18">
        <f>'Формат ФСТ'!M16</f>
        <v>0</v>
      </c>
      <c r="O17" s="160">
        <f>'Формат ФСТ'!N16</f>
        <v>0</v>
      </c>
      <c r="P17" s="18">
        <f>'Формат ФСТ'!O16/1000*1.18</f>
        <v>0.25985253</v>
      </c>
    </row>
    <row r="18" spans="1:16" s="27" customFormat="1" ht="81" customHeight="1">
      <c r="A18" s="36" t="s">
        <v>93</v>
      </c>
      <c r="B18" s="108" t="str">
        <f>'Формат ФСТ'!B17</f>
        <v>"Реконструкция КТП-374,ВЛ-6кВ, КЛ-6кВ, взамен выбывающих фондов"</v>
      </c>
      <c r="C18" s="5" t="s">
        <v>70</v>
      </c>
      <c r="D18" s="18">
        <f>'Формат ФСТ'!G17</f>
        <v>0.25</v>
      </c>
      <c r="E18" s="18">
        <f>'Формат ФСТ'!H17</f>
        <v>0.82</v>
      </c>
      <c r="F18" s="160">
        <f>'Формат ФСТ'!I17</f>
        <v>4</v>
      </c>
      <c r="G18" s="158" t="s">
        <v>71</v>
      </c>
      <c r="H18" s="39" t="s">
        <v>120</v>
      </c>
      <c r="I18" s="39" t="s">
        <v>120</v>
      </c>
      <c r="J18" s="18">
        <f>'Формат ФСТ'!K17/1000*1.18</f>
        <v>3.8989119000000003</v>
      </c>
      <c r="K18" s="18">
        <f t="shared" si="3"/>
        <v>3.8989119000000003</v>
      </c>
      <c r="L18" s="17">
        <v>0</v>
      </c>
      <c r="M18" s="18">
        <f>'Формат ФСТ'!L17</f>
        <v>0.25</v>
      </c>
      <c r="N18" s="18">
        <f>'Формат ФСТ'!M17</f>
        <v>0.82</v>
      </c>
      <c r="O18" s="160">
        <f>'Формат ФСТ'!N17</f>
        <v>4</v>
      </c>
      <c r="P18" s="18">
        <f>'Формат ФСТ'!O17/1000*1.18</f>
        <v>3.8989119000000003</v>
      </c>
    </row>
    <row r="19" spans="1:16" s="27" customFormat="1" ht="81" customHeight="1">
      <c r="A19" s="36" t="s">
        <v>94</v>
      </c>
      <c r="B19" s="108" t="str">
        <f>'Формат ФСТ'!B18</f>
        <v>"Реконструкция распределительных сетей ВЛ-10кВ, ВЛ-0,4кВ от КТП-143, мкр. Болшево, ул.Луговая, взамен выбывающих фондов."</v>
      </c>
      <c r="C19" s="5" t="s">
        <v>70</v>
      </c>
      <c r="D19" s="18">
        <f>'Формат ФСТ'!G18</f>
        <v>0.16</v>
      </c>
      <c r="E19" s="18">
        <f>'Формат ФСТ'!H18</f>
        <v>0</v>
      </c>
      <c r="F19" s="160">
        <f>'Формат ФСТ'!I18</f>
        <v>0</v>
      </c>
      <c r="G19" s="158" t="s">
        <v>71</v>
      </c>
      <c r="H19" s="39" t="s">
        <v>120</v>
      </c>
      <c r="I19" s="39" t="s">
        <v>120</v>
      </c>
      <c r="J19" s="18">
        <f>'Формат ФСТ'!K18/1000*1.18</f>
        <v>0.20878902</v>
      </c>
      <c r="K19" s="18">
        <f t="shared" si="3"/>
        <v>0.20878902</v>
      </c>
      <c r="L19" s="17">
        <v>0</v>
      </c>
      <c r="M19" s="18">
        <f>'Формат ФСТ'!L18</f>
        <v>0</v>
      </c>
      <c r="N19" s="18">
        <f>'Формат ФСТ'!M18</f>
        <v>0</v>
      </c>
      <c r="O19" s="160">
        <f>'Формат ФСТ'!N18</f>
        <v>0</v>
      </c>
      <c r="P19" s="18">
        <f>'Формат ФСТ'!O18/1000*1.18</f>
        <v>0.20878902</v>
      </c>
    </row>
    <row r="20" spans="1:16" s="27" customFormat="1" ht="81" customHeight="1">
      <c r="A20" s="36" t="s">
        <v>95</v>
      </c>
      <c r="B20" s="108" t="str">
        <f>'Формат ФСТ'!B19</f>
        <v>
«Реконструкция КРУН-2, с установкой МРП и реконструкций сетей 6 кВ,   взамен выбывающих основных фондов»</v>
      </c>
      <c r="C20" s="1" t="s">
        <v>70</v>
      </c>
      <c r="D20" s="18">
        <f>'Формат ФСТ'!G19</f>
        <v>0</v>
      </c>
      <c r="E20" s="18">
        <f>'Формат ФСТ'!H19</f>
        <v>3.315</v>
      </c>
      <c r="F20" s="160">
        <f>'Формат ФСТ'!I19</f>
        <v>5</v>
      </c>
      <c r="G20" s="158" t="s">
        <v>71</v>
      </c>
      <c r="H20" s="39" t="s">
        <v>120</v>
      </c>
      <c r="I20" s="39" t="s">
        <v>120</v>
      </c>
      <c r="J20" s="18">
        <f>'Формат ФСТ'!K19/1000*1.18</f>
        <v>10.596280000000002</v>
      </c>
      <c r="K20" s="18">
        <f t="shared" si="3"/>
        <v>10.596280000000002</v>
      </c>
      <c r="L20" s="17">
        <v>0</v>
      </c>
      <c r="M20" s="18">
        <f>'Формат ФСТ'!L19</f>
        <v>0</v>
      </c>
      <c r="N20" s="18">
        <f>'Формат ФСТ'!M19</f>
        <v>3.315</v>
      </c>
      <c r="O20" s="160">
        <f>'Формат ФСТ'!N19</f>
        <v>5</v>
      </c>
      <c r="P20" s="18">
        <f>'Формат ФСТ'!O19/1000*1.18</f>
        <v>10.596280000000002</v>
      </c>
    </row>
    <row r="21" spans="1:16" s="27" customFormat="1" ht="81" customHeight="1">
      <c r="A21" s="36" t="s">
        <v>96</v>
      </c>
      <c r="B21" s="108" t="str">
        <f>'Формат ФСТ'!B20</f>
        <v> "Строительство ВЛИ-0,4кВ от ТП-478, взамен выбывающих основных фондов по адресу: Пушкинский район, пос.Лесные поляны, Комбикормовый завод"</v>
      </c>
      <c r="C21" s="1" t="s">
        <v>70</v>
      </c>
      <c r="D21" s="18">
        <f>'Формат ФСТ'!G20</f>
        <v>0</v>
      </c>
      <c r="E21" s="18">
        <f>'Формат ФСТ'!H20</f>
        <v>0.149</v>
      </c>
      <c r="F21" s="160">
        <f>'Формат ФСТ'!I20</f>
        <v>0</v>
      </c>
      <c r="G21" s="158" t="s">
        <v>71</v>
      </c>
      <c r="H21" s="39" t="s">
        <v>120</v>
      </c>
      <c r="I21" s="39" t="s">
        <v>120</v>
      </c>
      <c r="J21" s="18">
        <f>'Формат ФСТ'!K20/1000*1.18</f>
        <v>0.38103330999999996</v>
      </c>
      <c r="K21" s="18">
        <f t="shared" si="3"/>
        <v>0.38103330999999996</v>
      </c>
      <c r="L21" s="17">
        <v>0</v>
      </c>
      <c r="M21" s="18">
        <f>'Формат ФСТ'!L20</f>
        <v>0</v>
      </c>
      <c r="N21" s="18">
        <f>'Формат ФСТ'!M20</f>
        <v>0.149</v>
      </c>
      <c r="O21" s="160">
        <f>'Формат ФСТ'!N20</f>
        <v>0</v>
      </c>
      <c r="P21" s="18">
        <f>'Формат ФСТ'!O20/1000*1.18</f>
        <v>0.38103330999999996</v>
      </c>
    </row>
    <row r="22" spans="1:16" s="27" customFormat="1" ht="81" customHeight="1">
      <c r="A22" s="36" t="s">
        <v>130</v>
      </c>
      <c r="B22" s="108" t="str">
        <f>'Формат ФСТ'!B21</f>
        <v>"Реконструкция РУ-0,4кВ ТП-478, взамен выбывающих фондов; (ШРНВ на 20 присоединений, реконструкция строительной части РУ-0,4кВ)"</v>
      </c>
      <c r="C22" s="5" t="s">
        <v>70</v>
      </c>
      <c r="D22" s="18">
        <f>'Формат ФСТ'!G21</f>
        <v>0</v>
      </c>
      <c r="E22" s="18">
        <f>'Формат ФСТ'!H21</f>
        <v>0</v>
      </c>
      <c r="F22" s="160">
        <f>'Формат ФСТ'!I21</f>
        <v>16</v>
      </c>
      <c r="G22" s="158" t="s">
        <v>71</v>
      </c>
      <c r="H22" s="39" t="s">
        <v>120</v>
      </c>
      <c r="I22" s="197" t="s">
        <v>120</v>
      </c>
      <c r="J22" s="18">
        <f>'Формат ФСТ'!K21/1000*1.18</f>
        <v>1.03940869</v>
      </c>
      <c r="K22" s="18">
        <f t="shared" si="3"/>
        <v>1.03940869</v>
      </c>
      <c r="L22" s="17">
        <v>0</v>
      </c>
      <c r="M22" s="18">
        <f>'Формат ФСТ'!L21</f>
        <v>0</v>
      </c>
      <c r="N22" s="18">
        <f>'Формат ФСТ'!M21</f>
        <v>0</v>
      </c>
      <c r="O22" s="160">
        <f>'Формат ФСТ'!N21</f>
        <v>16</v>
      </c>
      <c r="P22" s="18">
        <f>'Формат ФСТ'!O21/1000*1.18</f>
        <v>1.03940869</v>
      </c>
    </row>
    <row r="23" spans="1:16" s="27" customFormat="1" ht="81" customHeight="1">
      <c r="A23" s="36" t="s">
        <v>97</v>
      </c>
      <c r="B23" s="108" t="str">
        <f>'Формат ФСТ'!B22</f>
        <v>" Реконструкция ВЛИ-0,4 кВ от КТП-365, взамен выбывающих фондов (Московская область, г. Королев, мкр. Текстильщик, ул. Мичурина)"</v>
      </c>
      <c r="C23" s="5" t="s">
        <v>70</v>
      </c>
      <c r="D23" s="18">
        <f>'Формат ФСТ'!G22</f>
        <v>0</v>
      </c>
      <c r="E23" s="18">
        <f>'Формат ФСТ'!H22</f>
        <v>0.194</v>
      </c>
      <c r="F23" s="160">
        <f>'Формат ФСТ'!I22</f>
        <v>0</v>
      </c>
      <c r="G23" s="158" t="s">
        <v>71</v>
      </c>
      <c r="H23" s="197" t="s">
        <v>120</v>
      </c>
      <c r="I23" s="39" t="s">
        <v>120</v>
      </c>
      <c r="J23" s="18">
        <f>'Формат ФСТ'!K22/1000*1.18</f>
        <v>0.03819884999999999</v>
      </c>
      <c r="K23" s="18">
        <f t="shared" si="3"/>
        <v>0.03819884999999999</v>
      </c>
      <c r="L23" s="17">
        <v>0</v>
      </c>
      <c r="M23" s="18">
        <f>'Формат ФСТ'!L22</f>
        <v>0</v>
      </c>
      <c r="N23" s="18">
        <f>'Формат ФСТ'!M22</f>
        <v>0.194</v>
      </c>
      <c r="O23" s="160">
        <f>'Формат ФСТ'!N22</f>
        <v>0</v>
      </c>
      <c r="P23" s="18">
        <f>'Формат ФСТ'!O22/1000*1.18</f>
        <v>0.03819884999999999</v>
      </c>
    </row>
    <row r="24" spans="1:16" s="27" customFormat="1" ht="81" customHeight="1">
      <c r="A24" s="36" t="s">
        <v>98</v>
      </c>
      <c r="B24" s="108" t="str">
        <f>'Формат ФСТ'!B23</f>
        <v>
«Реконструкция ТП-379, взамен выбывающих основных фондов»</v>
      </c>
      <c r="C24" s="5" t="s">
        <v>70</v>
      </c>
      <c r="D24" s="18">
        <f>'Формат ФСТ'!G23</f>
        <v>0.25</v>
      </c>
      <c r="E24" s="18">
        <f>'Формат ФСТ'!H23</f>
        <v>0</v>
      </c>
      <c r="F24" s="160">
        <f>'Формат ФСТ'!I23</f>
        <v>0</v>
      </c>
      <c r="G24" s="158" t="s">
        <v>71</v>
      </c>
      <c r="H24" s="197" t="s">
        <v>120</v>
      </c>
      <c r="I24" s="197" t="s">
        <v>120</v>
      </c>
      <c r="J24" s="18">
        <f>'Формат ФСТ'!K23/1000*1.18</f>
        <v>0.449549</v>
      </c>
      <c r="K24" s="18">
        <f t="shared" si="3"/>
        <v>0.449549</v>
      </c>
      <c r="L24" s="17">
        <v>0</v>
      </c>
      <c r="M24" s="18">
        <f>'Формат ФСТ'!L23</f>
        <v>0.25</v>
      </c>
      <c r="N24" s="18">
        <f>'Формат ФСТ'!M23</f>
        <v>0</v>
      </c>
      <c r="O24" s="160">
        <f>'Формат ФСТ'!N23</f>
        <v>0</v>
      </c>
      <c r="P24" s="18">
        <f>'Формат ФСТ'!O23/1000*1.18</f>
        <v>0.449549</v>
      </c>
    </row>
    <row r="25" spans="1:16" s="27" customFormat="1" ht="81" customHeight="1">
      <c r="A25" s="36" t="s">
        <v>99</v>
      </c>
      <c r="B25" s="108" t="str">
        <f>'Формат ФСТ'!B24</f>
        <v>"Реконструкция КТП -174, взамен выбывающих фондов"</v>
      </c>
      <c r="C25" s="5" t="s">
        <v>70</v>
      </c>
      <c r="D25" s="18">
        <f>'Формат ФСТ'!G24</f>
        <v>0.25</v>
      </c>
      <c r="E25" s="18">
        <f>'Формат ФСТ'!H24</f>
        <v>0</v>
      </c>
      <c r="F25" s="160">
        <f>'Формат ФСТ'!I24</f>
        <v>0</v>
      </c>
      <c r="G25" s="158" t="s">
        <v>71</v>
      </c>
      <c r="H25" s="39" t="s">
        <v>120</v>
      </c>
      <c r="I25" s="39" t="s">
        <v>120</v>
      </c>
      <c r="J25" s="18">
        <f>'Формат ФСТ'!K24/1000*1.18</f>
        <v>0.09964412</v>
      </c>
      <c r="K25" s="18">
        <f t="shared" si="3"/>
        <v>0.09964412</v>
      </c>
      <c r="L25" s="17">
        <v>0</v>
      </c>
      <c r="M25" s="18">
        <f>'Формат ФСТ'!L24</f>
        <v>0.25</v>
      </c>
      <c r="N25" s="18">
        <f>'Формат ФСТ'!M24</f>
        <v>0</v>
      </c>
      <c r="O25" s="160">
        <f>'Формат ФСТ'!N24</f>
        <v>0</v>
      </c>
      <c r="P25" s="18">
        <f>'Формат ФСТ'!O24/1000*1.18</f>
        <v>0.09964412</v>
      </c>
    </row>
    <row r="26" spans="1:16" s="27" customFormat="1" ht="81" customHeight="1">
      <c r="A26" s="36" t="s">
        <v>100</v>
      </c>
      <c r="B26" s="108" t="s">
        <v>159</v>
      </c>
      <c r="C26" s="5" t="s">
        <v>70</v>
      </c>
      <c r="D26" s="18">
        <f>'Формат ФСТ'!G25</f>
        <v>0.16</v>
      </c>
      <c r="E26" s="18">
        <f>'Формат ФСТ'!H25</f>
        <v>0.517</v>
      </c>
      <c r="F26" s="160">
        <f>'Формат ФСТ'!I25</f>
        <v>0</v>
      </c>
      <c r="G26" s="158" t="s">
        <v>71</v>
      </c>
      <c r="H26" s="39" t="s">
        <v>120</v>
      </c>
      <c r="I26" s="39" t="s">
        <v>120</v>
      </c>
      <c r="J26" s="18">
        <f>'Формат ФСТ'!K25/1000*1.18</f>
        <v>2.5623512500000003</v>
      </c>
      <c r="K26" s="18">
        <f t="shared" si="3"/>
        <v>2.5623512500000003</v>
      </c>
      <c r="L26" s="17">
        <v>0</v>
      </c>
      <c r="M26" s="18">
        <f>'Формат ФСТ'!L25</f>
        <v>0.16</v>
      </c>
      <c r="N26" s="18">
        <f>'Формат ФСТ'!M25</f>
        <v>0.517</v>
      </c>
      <c r="O26" s="160">
        <f>'Формат ФСТ'!N25</f>
        <v>0</v>
      </c>
      <c r="P26" s="18">
        <f>'Формат ФСТ'!O25/1000*1.18</f>
        <v>2.5623512500000003</v>
      </c>
    </row>
    <row r="27" spans="1:16" s="27" customFormat="1" ht="81" customHeight="1">
      <c r="A27" s="36" t="s">
        <v>131</v>
      </c>
      <c r="B27" s="108" t="str">
        <f>'Формат ФСТ'!B26</f>
        <v>"Реконструкция РУ-0,4кВ ТП-55; (ЩО-70-5шт), взамен выбывающих фондов"</v>
      </c>
      <c r="C27" s="1" t="s">
        <v>70</v>
      </c>
      <c r="D27" s="18">
        <f>'Формат ФСТ'!G26</f>
        <v>0</v>
      </c>
      <c r="E27" s="18">
        <f>'Формат ФСТ'!H26</f>
        <v>0</v>
      </c>
      <c r="F27" s="160">
        <f>'Формат ФСТ'!I26</f>
        <v>5</v>
      </c>
      <c r="G27" s="158" t="s">
        <v>71</v>
      </c>
      <c r="H27" s="39" t="s">
        <v>120</v>
      </c>
      <c r="I27" s="39" t="s">
        <v>120</v>
      </c>
      <c r="J27" s="18">
        <f>'Формат ФСТ'!K26/1000*1.18</f>
        <v>1.48529093</v>
      </c>
      <c r="K27" s="18">
        <f t="shared" si="3"/>
        <v>1.48529093</v>
      </c>
      <c r="L27" s="17">
        <v>0</v>
      </c>
      <c r="M27" s="18">
        <f>'Формат ФСТ'!L26</f>
        <v>0</v>
      </c>
      <c r="N27" s="18">
        <f>'Формат ФСТ'!M26</f>
        <v>0</v>
      </c>
      <c r="O27" s="160">
        <f>'Формат ФСТ'!N26</f>
        <v>5</v>
      </c>
      <c r="P27" s="18">
        <f>'Формат ФСТ'!O26/1000*1.18</f>
        <v>1.48529093</v>
      </c>
    </row>
    <row r="28" spans="1:16" s="82" customFormat="1" ht="81" customHeight="1">
      <c r="A28" s="36" t="s">
        <v>101</v>
      </c>
      <c r="B28" s="108" t="str">
        <f>'Формат ФСТ'!B27</f>
        <v>" Строительство ВЛИ-0,4кВ от ТП-83 , взамен выбывающих фондов, г.Королев, ул.Суворова, д.20В"</v>
      </c>
      <c r="C28" s="1" t="s">
        <v>70</v>
      </c>
      <c r="D28" s="18">
        <f>'Формат ФСТ'!G27</f>
        <v>0</v>
      </c>
      <c r="E28" s="18">
        <f>'Формат ФСТ'!H27</f>
        <v>0.35</v>
      </c>
      <c r="F28" s="160">
        <f>'Формат ФСТ'!I27</f>
        <v>0</v>
      </c>
      <c r="G28" s="158" t="s">
        <v>71</v>
      </c>
      <c r="H28" s="39" t="s">
        <v>120</v>
      </c>
      <c r="I28" s="39" t="s">
        <v>120</v>
      </c>
      <c r="J28" s="18">
        <f>'Формат ФСТ'!K27/1000*1.18</f>
        <v>0.47890655</v>
      </c>
      <c r="K28" s="18">
        <f t="shared" si="3"/>
        <v>0.47890655</v>
      </c>
      <c r="L28" s="17">
        <v>0</v>
      </c>
      <c r="M28" s="18">
        <f>'Формат ФСТ'!L27</f>
        <v>0</v>
      </c>
      <c r="N28" s="18">
        <f>'Формат ФСТ'!M27</f>
        <v>0.35</v>
      </c>
      <c r="O28" s="160">
        <f>'Формат ФСТ'!N27</f>
        <v>0</v>
      </c>
      <c r="P28" s="18">
        <f>'Формат ФСТ'!O27/1000*1.18</f>
        <v>0.47890655</v>
      </c>
    </row>
    <row r="29" spans="1:16" s="82" customFormat="1" ht="81" customHeight="1">
      <c r="A29" s="36" t="s">
        <v>102</v>
      </c>
      <c r="B29" s="108" t="str">
        <f>'Формат ФСТ'!B28</f>
        <v>Реконструкция ТП-70, с заменой силовых трансформаторов взамен выбывающих фондов, М.О., г.Королев, пр-т Королева, д.1Г</v>
      </c>
      <c r="C29" s="5" t="s">
        <v>70</v>
      </c>
      <c r="D29" s="18">
        <f>'Формат ФСТ'!G28</f>
        <v>1.26</v>
      </c>
      <c r="E29" s="18">
        <f>'Формат ФСТ'!H28</f>
        <v>0</v>
      </c>
      <c r="F29" s="160">
        <f>'Формат ФСТ'!I28</f>
        <v>0</v>
      </c>
      <c r="G29" s="158" t="s">
        <v>71</v>
      </c>
      <c r="H29" s="197" t="s">
        <v>120</v>
      </c>
      <c r="I29" s="197" t="s">
        <v>120</v>
      </c>
      <c r="J29" s="18">
        <f>'Формат ФСТ'!K28/1000*1.18</f>
        <v>1.45838914</v>
      </c>
      <c r="K29" s="18">
        <f t="shared" si="3"/>
        <v>1.45838914</v>
      </c>
      <c r="L29" s="17">
        <v>0</v>
      </c>
      <c r="M29" s="18">
        <f>'Формат ФСТ'!L28</f>
        <v>1.26</v>
      </c>
      <c r="N29" s="18">
        <f>'Формат ФСТ'!M28</f>
        <v>0</v>
      </c>
      <c r="O29" s="160">
        <f>'Формат ФСТ'!N28</f>
        <v>0</v>
      </c>
      <c r="P29" s="18">
        <f>'Формат ФСТ'!O28/1000*1.18</f>
        <v>1.45838914</v>
      </c>
    </row>
    <row r="30" spans="1:16" s="82" customFormat="1" ht="81" customHeight="1">
      <c r="A30" s="36" t="s">
        <v>103</v>
      </c>
      <c r="B30" s="108" t="str">
        <f>'Формат ФСТ'!B29</f>
        <v>"Реконструкция РП-1517 п.Тарасовка, Пушкинский район, взамен выбывающих фондов"</v>
      </c>
      <c r="C30" s="1" t="s">
        <v>70</v>
      </c>
      <c r="D30" s="18">
        <f>'Формат ФСТ'!G29</f>
        <v>0</v>
      </c>
      <c r="E30" s="18">
        <f>'Формат ФСТ'!H29</f>
        <v>19.9</v>
      </c>
      <c r="F30" s="160">
        <f>'Формат ФСТ'!I29</f>
        <v>4</v>
      </c>
      <c r="G30" s="158" t="s">
        <v>71</v>
      </c>
      <c r="H30" s="39" t="s">
        <v>120</v>
      </c>
      <c r="I30" s="39" t="s">
        <v>120</v>
      </c>
      <c r="J30" s="18">
        <f>'Формат ФСТ'!K29/1000*1.18</f>
        <v>8.658760200000005</v>
      </c>
      <c r="K30" s="18">
        <f t="shared" si="3"/>
        <v>8.658760200000005</v>
      </c>
      <c r="L30" s="17">
        <v>0</v>
      </c>
      <c r="M30" s="18">
        <f>'Формат ФСТ'!L29</f>
        <v>0</v>
      </c>
      <c r="N30" s="18">
        <f>'Формат ФСТ'!M29</f>
        <v>0</v>
      </c>
      <c r="O30" s="160">
        <f>'Формат ФСТ'!N29</f>
        <v>0</v>
      </c>
      <c r="P30" s="18">
        <f>'Формат ФСТ'!O29/1000*1.18</f>
        <v>8.658760200000005</v>
      </c>
    </row>
    <row r="31" spans="1:16" s="82" customFormat="1" ht="81" customHeight="1">
      <c r="A31" s="36" t="s">
        <v>104</v>
      </c>
      <c r="B31" s="108" t="str">
        <f>'Формат ФСТ'!B30</f>
        <v>Приобретение передвижной электролаборатории</v>
      </c>
      <c r="C31" s="104" t="s">
        <v>71</v>
      </c>
      <c r="D31" s="18">
        <f>'Формат ФСТ'!G30</f>
        <v>0</v>
      </c>
      <c r="E31" s="18">
        <f>'Формат ФСТ'!H30</f>
        <v>0</v>
      </c>
      <c r="F31" s="160">
        <f>'Формат ФСТ'!I30</f>
        <v>1</v>
      </c>
      <c r="G31" s="158" t="s">
        <v>71</v>
      </c>
      <c r="H31" s="39" t="s">
        <v>120</v>
      </c>
      <c r="I31" s="39" t="s">
        <v>120</v>
      </c>
      <c r="J31" s="18">
        <f>'Формат ФСТ'!K30/1000*1.18</f>
        <v>14.227616</v>
      </c>
      <c r="K31" s="18">
        <f t="shared" si="3"/>
        <v>14.227616</v>
      </c>
      <c r="L31" s="17">
        <v>0</v>
      </c>
      <c r="M31" s="18">
        <f>'Формат ФСТ'!L30</f>
        <v>0</v>
      </c>
      <c r="N31" s="18">
        <f>'Формат ФСТ'!M30</f>
        <v>0</v>
      </c>
      <c r="O31" s="160">
        <f>'Формат ФСТ'!N30</f>
        <v>1</v>
      </c>
      <c r="P31" s="18">
        <f>'Формат ФСТ'!O30/1000*1.18</f>
        <v>14.227616</v>
      </c>
    </row>
    <row r="32" spans="1:53" s="81" customFormat="1" ht="44.25" customHeight="1" thickBot="1">
      <c r="A32" s="105"/>
      <c r="B32" s="106" t="s">
        <v>48</v>
      </c>
      <c r="C32" s="78"/>
      <c r="D32" s="79"/>
      <c r="E32" s="79"/>
      <c r="F32" s="161"/>
      <c r="G32" s="161"/>
      <c r="H32" s="161"/>
      <c r="I32" s="161"/>
      <c r="J32" s="167"/>
      <c r="K32" s="168"/>
      <c r="L32" s="80"/>
      <c r="M32" s="169"/>
      <c r="N32" s="170"/>
      <c r="O32" s="171"/>
      <c r="P32" s="80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</row>
    <row r="33" spans="1:53" s="81" customFormat="1" ht="16.5" customHeight="1">
      <c r="A33" s="8"/>
      <c r="B33" s="8"/>
      <c r="C33" s="211"/>
      <c r="D33" s="212"/>
      <c r="E33" s="212"/>
      <c r="F33" s="213"/>
      <c r="G33" s="213"/>
      <c r="H33" s="213"/>
      <c r="I33" s="213"/>
      <c r="J33" s="214"/>
      <c r="K33" s="215"/>
      <c r="L33" s="216"/>
      <c r="M33" s="217"/>
      <c r="N33" s="218"/>
      <c r="O33" s="219"/>
      <c r="P33" s="216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</row>
    <row r="34" spans="1:16" ht="17.25" customHeight="1">
      <c r="A34" s="34"/>
      <c r="B34" s="322" t="s">
        <v>142</v>
      </c>
      <c r="C34" s="322"/>
      <c r="D34" s="322"/>
      <c r="E34" s="322"/>
      <c r="F34" s="322"/>
      <c r="G34" s="322"/>
      <c r="H34" s="322"/>
      <c r="I34" s="322"/>
      <c r="J34" s="322"/>
      <c r="K34" s="322"/>
      <c r="N34" s="52"/>
      <c r="O34" s="156"/>
      <c r="P34" s="52"/>
    </row>
    <row r="35" spans="1:16" ht="16.5" customHeight="1">
      <c r="A35" s="34"/>
      <c r="B35" s="322" t="s">
        <v>143</v>
      </c>
      <c r="C35" s="322"/>
      <c r="D35" s="322"/>
      <c r="E35" s="322"/>
      <c r="F35" s="322"/>
      <c r="G35" s="322"/>
      <c r="H35" s="322"/>
      <c r="I35" s="322"/>
      <c r="J35" s="322"/>
      <c r="K35" s="322"/>
      <c r="N35" s="52"/>
      <c r="O35" s="156"/>
      <c r="P35" s="52"/>
    </row>
    <row r="36" spans="1:16" ht="18.75" customHeight="1">
      <c r="A36" s="34"/>
      <c r="B36" s="322" t="s">
        <v>144</v>
      </c>
      <c r="C36" s="322"/>
      <c r="D36" s="322"/>
      <c r="E36" s="322"/>
      <c r="F36" s="322"/>
      <c r="G36" s="322"/>
      <c r="H36" s="322"/>
      <c r="I36" s="322"/>
      <c r="J36" s="322"/>
      <c r="K36" s="322"/>
      <c r="N36" s="52"/>
      <c r="O36" s="156"/>
      <c r="P36" s="52"/>
    </row>
    <row r="37" spans="1:16" ht="18" customHeight="1">
      <c r="A37" s="34"/>
      <c r="B37" s="322" t="s">
        <v>145</v>
      </c>
      <c r="C37" s="322"/>
      <c r="D37" s="322"/>
      <c r="E37" s="322"/>
      <c r="F37" s="322"/>
      <c r="G37" s="322"/>
      <c r="H37" s="322"/>
      <c r="I37" s="322"/>
      <c r="J37" s="322"/>
      <c r="K37" s="322"/>
      <c r="N37" s="52"/>
      <c r="O37" s="156"/>
      <c r="P37" s="52"/>
    </row>
    <row r="38" spans="1:16" ht="43.5" customHeight="1">
      <c r="A38" s="34"/>
      <c r="B38" s="322" t="s">
        <v>54</v>
      </c>
      <c r="C38" s="322"/>
      <c r="D38" s="322"/>
      <c r="E38" s="322"/>
      <c r="F38" s="322"/>
      <c r="G38" s="322"/>
      <c r="H38" s="322"/>
      <c r="I38" s="322"/>
      <c r="J38" s="322"/>
      <c r="K38" s="322"/>
      <c r="N38" s="52"/>
      <c r="O38" s="156"/>
      <c r="P38" s="52"/>
    </row>
    <row r="39" spans="1:16" ht="27.75" customHeight="1">
      <c r="A39" s="34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N39" s="52"/>
      <c r="O39" s="156"/>
      <c r="P39" s="52"/>
    </row>
    <row r="40" spans="1:16" ht="31.5" customHeight="1">
      <c r="A40" s="34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N40" s="52"/>
      <c r="O40" s="156"/>
      <c r="P40" s="52"/>
    </row>
    <row r="41" spans="1:16" ht="27" customHeight="1">
      <c r="A41" s="34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N41" s="52"/>
      <c r="O41" s="156"/>
      <c r="P41" s="52"/>
    </row>
    <row r="42" spans="1:11" ht="24" customHeight="1">
      <c r="A42" s="341" t="s">
        <v>182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</row>
    <row r="43" ht="15.75">
      <c r="A43" s="34"/>
    </row>
    <row r="44" ht="33.75" customHeight="1"/>
  </sheetData>
  <sheetProtection/>
  <mergeCells count="20">
    <mergeCell ref="L9:L10"/>
    <mergeCell ref="A7:P7"/>
    <mergeCell ref="A42:K42"/>
    <mergeCell ref="A6:P6"/>
    <mergeCell ref="B34:K34"/>
    <mergeCell ref="A9:A11"/>
    <mergeCell ref="B9:B11"/>
    <mergeCell ref="K9:K10"/>
    <mergeCell ref="C9:C10"/>
    <mergeCell ref="B38:K38"/>
    <mergeCell ref="B35:K35"/>
    <mergeCell ref="B36:K36"/>
    <mergeCell ref="B37:K37"/>
    <mergeCell ref="D9:F10"/>
    <mergeCell ref="G9:G11"/>
    <mergeCell ref="M9:O9"/>
    <mergeCell ref="M10:O10"/>
    <mergeCell ref="H9:H11"/>
    <mergeCell ref="I9:I11"/>
    <mergeCell ref="J9:J10"/>
  </mergeCells>
  <printOptions/>
  <pageMargins left="0.7874015748031497" right="0.15748031496062992" top="0.1968503937007874" bottom="0.1968503937007874" header="0.5118110236220472" footer="0.5118110236220472"/>
  <pageSetup fitToHeight="0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zoomScalePageLayoutView="0" workbookViewId="0" topLeftCell="A1">
      <selection activeCell="A21" sqref="A1:B21"/>
    </sheetView>
  </sheetViews>
  <sheetFormatPr defaultColWidth="9.375" defaultRowHeight="15.75"/>
  <cols>
    <col min="1" max="1" width="27.50390625" style="220" customWidth="1"/>
    <col min="2" max="2" width="38.375" style="220" customWidth="1"/>
    <col min="3" max="16384" width="9.375" style="220" customWidth="1"/>
  </cols>
  <sheetData>
    <row r="1" ht="12.75" customHeight="1"/>
    <row r="2" spans="1:2" s="221" customFormat="1" ht="54.75" customHeight="1">
      <c r="A2" s="344" t="s">
        <v>152</v>
      </c>
      <c r="B2" s="344"/>
    </row>
    <row r="3" spans="1:2" s="222" customFormat="1" ht="15">
      <c r="A3" s="345" t="s">
        <v>135</v>
      </c>
      <c r="B3" s="345"/>
    </row>
    <row r="4" spans="1:2" s="225" customFormat="1" ht="12.75" customHeight="1">
      <c r="A4" s="223"/>
      <c r="B4" s="224"/>
    </row>
    <row r="5" spans="1:2" s="222" customFormat="1" ht="13.5" customHeight="1" thickBot="1">
      <c r="A5" s="226"/>
      <c r="B5" s="226"/>
    </row>
    <row r="6" spans="1:2" s="222" customFormat="1" ht="26.25" customHeight="1">
      <c r="A6" s="349" t="s">
        <v>146</v>
      </c>
      <c r="B6" s="261" t="s">
        <v>165</v>
      </c>
    </row>
    <row r="7" spans="1:2" s="222" customFormat="1" ht="26.25" customHeight="1">
      <c r="A7" s="350"/>
      <c r="B7" s="247" t="s">
        <v>153</v>
      </c>
    </row>
    <row r="8" spans="1:2" s="222" customFormat="1" ht="90" customHeight="1">
      <c r="A8" s="227" t="s">
        <v>147</v>
      </c>
      <c r="B8" s="243">
        <v>0.014557</v>
      </c>
    </row>
    <row r="9" spans="1:2" s="222" customFormat="1" ht="106.5" customHeight="1">
      <c r="A9" s="227" t="s">
        <v>154</v>
      </c>
      <c r="B9" s="244">
        <v>0.9885</v>
      </c>
    </row>
    <row r="10" spans="1:2" s="222" customFormat="1" ht="92.25" customHeight="1" thickBot="1">
      <c r="A10" s="245" t="s">
        <v>148</v>
      </c>
      <c r="B10" s="246">
        <v>0.9557</v>
      </c>
    </row>
    <row r="11" spans="1:5" s="229" customFormat="1" ht="14.25" customHeight="1">
      <c r="A11" s="351"/>
      <c r="B11" s="351"/>
      <c r="C11" s="44"/>
      <c r="D11" s="44"/>
      <c r="E11" s="228"/>
    </row>
    <row r="12" spans="1:3" s="226" customFormat="1" ht="27.75" customHeight="1">
      <c r="A12" s="346" t="s">
        <v>155</v>
      </c>
      <c r="B12" s="347"/>
      <c r="C12" s="230"/>
    </row>
    <row r="13" spans="1:3" s="226" customFormat="1" ht="27.75" customHeight="1">
      <c r="A13" s="346" t="s">
        <v>156</v>
      </c>
      <c r="B13" s="347"/>
      <c r="C13" s="230"/>
    </row>
    <row r="14" spans="1:3" s="226" customFormat="1" ht="27.75" customHeight="1">
      <c r="A14" s="346" t="s">
        <v>157</v>
      </c>
      <c r="B14" s="347"/>
      <c r="C14" s="230"/>
    </row>
    <row r="15" spans="2:3" s="44" customFormat="1" ht="15">
      <c r="B15" s="248"/>
      <c r="C15" s="248"/>
    </row>
    <row r="16" spans="2:3" s="44" customFormat="1" ht="15">
      <c r="B16" s="248"/>
      <c r="C16" s="248"/>
    </row>
    <row r="17" spans="2:3" s="44" customFormat="1" ht="15.75">
      <c r="B17" s="230"/>
      <c r="C17" s="230"/>
    </row>
    <row r="18" spans="2:3" s="44" customFormat="1" ht="15">
      <c r="B18" s="248"/>
      <c r="C18" s="248"/>
    </row>
    <row r="19" spans="1:3" s="44" customFormat="1" ht="15">
      <c r="A19" s="348" t="s">
        <v>168</v>
      </c>
      <c r="B19" s="348"/>
      <c r="C19" s="248"/>
    </row>
    <row r="20" spans="2:3" s="44" customFormat="1" ht="15">
      <c r="B20" s="248"/>
      <c r="C20" s="248"/>
    </row>
    <row r="21" spans="2:3" s="44" customFormat="1" ht="15">
      <c r="B21" s="248"/>
      <c r="C21" s="248"/>
    </row>
    <row r="22" spans="2:3" ht="15">
      <c r="B22" s="231"/>
      <c r="C22" s="231"/>
    </row>
    <row r="23" spans="2:3" ht="15">
      <c r="B23" s="231"/>
      <c r="C23" s="231"/>
    </row>
    <row r="24" spans="2:3" ht="15">
      <c r="B24" s="231"/>
      <c r="C24" s="231"/>
    </row>
  </sheetData>
  <sheetProtection/>
  <mergeCells count="8">
    <mergeCell ref="A2:B2"/>
    <mergeCell ref="A3:B3"/>
    <mergeCell ref="A12:B12"/>
    <mergeCell ref="A19:B19"/>
    <mergeCell ref="A13:B13"/>
    <mergeCell ref="A14:B14"/>
    <mergeCell ref="A6:A7"/>
    <mergeCell ref="A11:B11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view="pageBreakPreview" zoomScale="120" zoomScaleSheetLayoutView="120" zoomScalePageLayoutView="0" workbookViewId="0" topLeftCell="A1">
      <pane ySplit="11" topLeftCell="A12" activePane="bottomLeft" state="frozen"/>
      <selection pane="topLeft" activeCell="A1" sqref="A1"/>
      <selection pane="bottomLeft" activeCell="M27" sqref="M27"/>
    </sheetView>
  </sheetViews>
  <sheetFormatPr defaultColWidth="0.74609375" defaultRowHeight="15.75"/>
  <cols>
    <col min="1" max="1" width="3.75390625" style="173" customWidth="1"/>
    <col min="2" max="2" width="24.875" style="40" customWidth="1"/>
    <col min="3" max="3" width="3.875" style="40" customWidth="1"/>
    <col min="4" max="4" width="4.25390625" style="40" customWidth="1"/>
    <col min="5" max="5" width="3.875" style="182" customWidth="1"/>
    <col min="6" max="6" width="3.625" style="40" customWidth="1"/>
    <col min="7" max="7" width="4.50390625" style="40" customWidth="1"/>
    <col min="8" max="8" width="3.625" style="182" customWidth="1"/>
    <col min="9" max="9" width="8.00390625" style="40" customWidth="1"/>
    <col min="10" max="11" width="3.625" style="40" customWidth="1"/>
    <col min="12" max="12" width="3.625" style="182" customWidth="1"/>
    <col min="13" max="14" width="3.625" style="40" customWidth="1"/>
    <col min="15" max="15" width="3.625" style="182" customWidth="1"/>
    <col min="16" max="17" width="3.625" style="40" customWidth="1"/>
    <col min="18" max="18" width="3.625" style="182" customWidth="1"/>
    <col min="19" max="19" width="3.625" style="40" customWidth="1"/>
    <col min="20" max="20" width="4.375" style="40" customWidth="1"/>
    <col min="21" max="21" width="3.625" style="182" customWidth="1"/>
    <col min="22" max="22" width="3.625" style="40" customWidth="1"/>
    <col min="23" max="23" width="4.375" style="40" customWidth="1"/>
    <col min="24" max="24" width="3.625" style="182" customWidth="1"/>
    <col min="25" max="25" width="4.00390625" style="40" customWidth="1"/>
    <col min="26" max="26" width="3.875" style="40" customWidth="1"/>
    <col min="27" max="27" width="4.25390625" style="40" customWidth="1"/>
    <col min="28" max="28" width="4.625" style="40" customWidth="1"/>
    <col min="29" max="29" width="4.875" style="40" customWidth="1"/>
    <col min="30" max="30" width="5.625" style="40" customWidth="1"/>
    <col min="31" max="31" width="0.74609375" style="40" customWidth="1"/>
    <col min="32" max="16384" width="0.74609375" style="40" customWidth="1"/>
  </cols>
  <sheetData>
    <row r="1" spans="1:30" s="41" customFormat="1" ht="12" customHeight="1">
      <c r="A1" s="172"/>
      <c r="E1" s="179"/>
      <c r="H1" s="179"/>
      <c r="L1" s="179"/>
      <c r="O1" s="179"/>
      <c r="R1" s="179"/>
      <c r="U1" s="179"/>
      <c r="X1" s="179"/>
      <c r="AC1" s="64"/>
      <c r="AD1" s="64"/>
    </row>
    <row r="2" spans="1:30" s="41" customFormat="1" ht="9.75" customHeight="1">
      <c r="A2" s="172"/>
      <c r="E2" s="179"/>
      <c r="H2" s="179"/>
      <c r="L2" s="179"/>
      <c r="O2" s="179"/>
      <c r="P2" s="47"/>
      <c r="Q2" s="47"/>
      <c r="R2" s="179"/>
      <c r="S2" s="47"/>
      <c r="T2" s="47"/>
      <c r="U2" s="179"/>
      <c r="V2" s="47"/>
      <c r="W2" s="47"/>
      <c r="X2" s="179"/>
      <c r="AD2" s="262"/>
    </row>
    <row r="3" spans="1:30" s="41" customFormat="1" ht="9.75" customHeight="1">
      <c r="A3" s="172"/>
      <c r="E3" s="179"/>
      <c r="H3" s="179"/>
      <c r="L3" s="179"/>
      <c r="O3" s="179"/>
      <c r="P3" s="47"/>
      <c r="Q3" s="47"/>
      <c r="R3" s="179"/>
      <c r="S3" s="47"/>
      <c r="T3" s="47"/>
      <c r="U3" s="179"/>
      <c r="V3" s="47"/>
      <c r="W3" s="47"/>
      <c r="X3" s="179"/>
      <c r="AD3" s="263"/>
    </row>
    <row r="4" spans="1:30" s="45" customFormat="1" ht="12.75">
      <c r="A4" s="352" t="s">
        <v>137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</row>
    <row r="5" spans="1:30" s="45" customFormat="1" ht="12.75">
      <c r="A5" s="353" t="s">
        <v>166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</row>
    <row r="6" spans="1:30" s="44" customFormat="1" ht="15.75" thickBot="1">
      <c r="A6" s="173"/>
      <c r="E6" s="180"/>
      <c r="H6" s="180"/>
      <c r="L6" s="180"/>
      <c r="O6" s="180"/>
      <c r="R6" s="180"/>
      <c r="U6" s="180"/>
      <c r="X6" s="180"/>
      <c r="AD6" s="75"/>
    </row>
    <row r="7" spans="1:30" s="41" customFormat="1" ht="15" customHeight="1" thickBot="1">
      <c r="A7" s="354" t="s">
        <v>0</v>
      </c>
      <c r="B7" s="356" t="s">
        <v>117</v>
      </c>
      <c r="C7" s="363" t="s">
        <v>116</v>
      </c>
      <c r="D7" s="364"/>
      <c r="E7" s="364"/>
      <c r="F7" s="354" t="s">
        <v>115</v>
      </c>
      <c r="G7" s="370"/>
      <c r="H7" s="370"/>
      <c r="I7" s="360" t="s">
        <v>136</v>
      </c>
      <c r="J7" s="381" t="s">
        <v>114</v>
      </c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2"/>
    </row>
    <row r="8" spans="1:30" s="41" customFormat="1" ht="15" customHeight="1">
      <c r="A8" s="355"/>
      <c r="B8" s="357"/>
      <c r="C8" s="365"/>
      <c r="D8" s="366"/>
      <c r="E8" s="366"/>
      <c r="F8" s="355"/>
      <c r="G8" s="359"/>
      <c r="H8" s="359"/>
      <c r="I8" s="361"/>
      <c r="J8" s="379" t="s">
        <v>119</v>
      </c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74" t="s">
        <v>119</v>
      </c>
      <c r="Z8" s="375"/>
      <c r="AA8" s="375"/>
      <c r="AB8" s="375"/>
      <c r="AC8" s="376"/>
      <c r="AD8" s="377" t="s">
        <v>25</v>
      </c>
    </row>
    <row r="9" spans="1:30" s="41" customFormat="1" ht="24" customHeight="1">
      <c r="A9" s="355"/>
      <c r="B9" s="357"/>
      <c r="C9" s="367">
        <v>2017</v>
      </c>
      <c r="D9" s="368"/>
      <c r="E9" s="369"/>
      <c r="F9" s="355">
        <v>2017</v>
      </c>
      <c r="G9" s="359"/>
      <c r="H9" s="359"/>
      <c r="I9" s="362"/>
      <c r="J9" s="383" t="s">
        <v>113</v>
      </c>
      <c r="K9" s="358"/>
      <c r="L9" s="358"/>
      <c r="M9" s="358" t="s">
        <v>112</v>
      </c>
      <c r="N9" s="358"/>
      <c r="O9" s="358"/>
      <c r="P9" s="358" t="s">
        <v>111</v>
      </c>
      <c r="Q9" s="358"/>
      <c r="R9" s="358"/>
      <c r="S9" s="358" t="s">
        <v>110</v>
      </c>
      <c r="T9" s="358"/>
      <c r="U9" s="358"/>
      <c r="V9" s="358" t="s">
        <v>109</v>
      </c>
      <c r="W9" s="358"/>
      <c r="X9" s="358"/>
      <c r="Y9" s="71" t="s">
        <v>113</v>
      </c>
      <c r="Z9" s="62" t="s">
        <v>112</v>
      </c>
      <c r="AA9" s="62" t="s">
        <v>111</v>
      </c>
      <c r="AB9" s="62" t="s">
        <v>110</v>
      </c>
      <c r="AC9" s="62" t="s">
        <v>109</v>
      </c>
      <c r="AD9" s="378"/>
    </row>
    <row r="10" spans="1:30" s="41" customFormat="1" ht="27.75" customHeight="1">
      <c r="A10" s="355"/>
      <c r="B10" s="357"/>
      <c r="C10" s="71" t="s">
        <v>92</v>
      </c>
      <c r="D10" s="62" t="s">
        <v>91</v>
      </c>
      <c r="E10" s="181" t="s">
        <v>128</v>
      </c>
      <c r="F10" s="71" t="s">
        <v>92</v>
      </c>
      <c r="G10" s="62" t="s">
        <v>91</v>
      </c>
      <c r="H10" s="181" t="s">
        <v>128</v>
      </c>
      <c r="I10" s="185" t="s">
        <v>108</v>
      </c>
      <c r="J10" s="71" t="s">
        <v>92</v>
      </c>
      <c r="K10" s="62" t="s">
        <v>91</v>
      </c>
      <c r="L10" s="181" t="s">
        <v>128</v>
      </c>
      <c r="M10" s="62" t="s">
        <v>92</v>
      </c>
      <c r="N10" s="62" t="s">
        <v>91</v>
      </c>
      <c r="O10" s="181" t="s">
        <v>128</v>
      </c>
      <c r="P10" s="62" t="s">
        <v>92</v>
      </c>
      <c r="Q10" s="62" t="s">
        <v>91</v>
      </c>
      <c r="R10" s="181" t="s">
        <v>128</v>
      </c>
      <c r="S10" s="62" t="s">
        <v>92</v>
      </c>
      <c r="T10" s="62" t="s">
        <v>91</v>
      </c>
      <c r="U10" s="181" t="s">
        <v>128</v>
      </c>
      <c r="V10" s="62" t="s">
        <v>92</v>
      </c>
      <c r="W10" s="62" t="s">
        <v>91</v>
      </c>
      <c r="X10" s="181" t="s">
        <v>128</v>
      </c>
      <c r="Y10" s="371" t="s">
        <v>108</v>
      </c>
      <c r="Z10" s="372"/>
      <c r="AA10" s="372"/>
      <c r="AB10" s="372"/>
      <c r="AC10" s="372"/>
      <c r="AD10" s="373"/>
    </row>
    <row r="11" spans="1:30" s="41" customFormat="1" ht="15" customHeight="1">
      <c r="A11" s="186">
        <v>1</v>
      </c>
      <c r="B11" s="63">
        <v>2</v>
      </c>
      <c r="C11" s="71">
        <v>3</v>
      </c>
      <c r="D11" s="62">
        <v>4</v>
      </c>
      <c r="E11" s="181">
        <v>5</v>
      </c>
      <c r="F11" s="71">
        <v>21</v>
      </c>
      <c r="G11" s="62">
        <v>22</v>
      </c>
      <c r="H11" s="181">
        <v>23</v>
      </c>
      <c r="I11" s="186">
        <v>39</v>
      </c>
      <c r="J11" s="71">
        <v>40</v>
      </c>
      <c r="K11" s="62">
        <v>41</v>
      </c>
      <c r="L11" s="62">
        <v>42</v>
      </c>
      <c r="M11" s="62">
        <v>43</v>
      </c>
      <c r="N11" s="62">
        <v>44</v>
      </c>
      <c r="O11" s="62">
        <v>45</v>
      </c>
      <c r="P11" s="62">
        <v>46</v>
      </c>
      <c r="Q11" s="62">
        <v>47</v>
      </c>
      <c r="R11" s="62">
        <v>48</v>
      </c>
      <c r="S11" s="62">
        <v>49</v>
      </c>
      <c r="T11" s="62">
        <v>50</v>
      </c>
      <c r="U11" s="62">
        <v>51</v>
      </c>
      <c r="V11" s="62">
        <v>52</v>
      </c>
      <c r="W11" s="62">
        <v>53</v>
      </c>
      <c r="X11" s="62">
        <v>54</v>
      </c>
      <c r="Y11" s="71">
        <v>70</v>
      </c>
      <c r="Z11" s="62">
        <v>71</v>
      </c>
      <c r="AA11" s="62">
        <v>72</v>
      </c>
      <c r="AB11" s="62">
        <v>73</v>
      </c>
      <c r="AC11" s="62">
        <v>74</v>
      </c>
      <c r="AD11" s="72">
        <v>79</v>
      </c>
    </row>
    <row r="12" spans="1:30" s="43" customFormat="1" ht="23.25" customHeight="1">
      <c r="A12" s="249"/>
      <c r="B12" s="65" t="s">
        <v>25</v>
      </c>
      <c r="C12" s="73">
        <f aca="true" t="shared" si="0" ref="C12:AD12">SUM(C13:C29)</f>
        <v>2.17</v>
      </c>
      <c r="D12" s="61">
        <f t="shared" si="0"/>
        <v>5.84</v>
      </c>
      <c r="E12" s="184">
        <f t="shared" si="0"/>
        <v>33</v>
      </c>
      <c r="F12" s="73">
        <f t="shared" si="0"/>
        <v>1.55</v>
      </c>
      <c r="G12" s="61">
        <f t="shared" si="0"/>
        <v>5.84</v>
      </c>
      <c r="H12" s="184">
        <f t="shared" si="0"/>
        <v>21</v>
      </c>
      <c r="I12" s="187">
        <f t="shared" si="0"/>
        <v>40.747</v>
      </c>
      <c r="J12" s="73">
        <f t="shared" si="0"/>
        <v>0</v>
      </c>
      <c r="K12" s="61">
        <f t="shared" si="0"/>
        <v>0</v>
      </c>
      <c r="L12" s="184">
        <f t="shared" si="0"/>
        <v>0</v>
      </c>
      <c r="M12" s="61">
        <f t="shared" si="0"/>
        <v>0</v>
      </c>
      <c r="N12" s="61">
        <f t="shared" si="0"/>
        <v>0</v>
      </c>
      <c r="O12" s="184">
        <f t="shared" si="0"/>
        <v>0</v>
      </c>
      <c r="P12" s="61">
        <f t="shared" si="0"/>
        <v>0</v>
      </c>
      <c r="Q12" s="61">
        <f t="shared" si="0"/>
        <v>0</v>
      </c>
      <c r="R12" s="184">
        <f t="shared" si="0"/>
        <v>0</v>
      </c>
      <c r="S12" s="61">
        <f t="shared" si="0"/>
        <v>2.17</v>
      </c>
      <c r="T12" s="61">
        <f t="shared" si="0"/>
        <v>5.84</v>
      </c>
      <c r="U12" s="184">
        <f t="shared" si="0"/>
        <v>33</v>
      </c>
      <c r="V12" s="61">
        <f t="shared" si="0"/>
        <v>2.17</v>
      </c>
      <c r="W12" s="61">
        <f t="shared" si="0"/>
        <v>5.84</v>
      </c>
      <c r="X12" s="184">
        <f t="shared" si="0"/>
        <v>33</v>
      </c>
      <c r="Y12" s="73">
        <f t="shared" si="0"/>
        <v>0</v>
      </c>
      <c r="Z12" s="61">
        <f t="shared" si="0"/>
        <v>0</v>
      </c>
      <c r="AA12" s="61">
        <f t="shared" si="0"/>
        <v>0</v>
      </c>
      <c r="AB12" s="61">
        <f t="shared" si="0"/>
        <v>40.74700000000001</v>
      </c>
      <c r="AC12" s="61">
        <f t="shared" si="0"/>
        <v>40.74700000000001</v>
      </c>
      <c r="AD12" s="76">
        <f t="shared" si="0"/>
        <v>40.74700000000001</v>
      </c>
    </row>
    <row r="13" spans="1:30" s="41" customFormat="1" ht="57.75" customHeight="1">
      <c r="A13" s="36" t="s">
        <v>88</v>
      </c>
      <c r="B13" s="116" t="str">
        <f>'Формат ФСТ'!B14</f>
        <v>«Прокладка кабельных линий КЛ-0,4кВ  от РУ-0,4кВ ТП-33 до ВРУ жилых домов, взамен выбывающих основных фондов»; (АВБбШв-1-4х120, длиной 0,5км)</v>
      </c>
      <c r="C13" s="74">
        <f>'Формат ФСТ'!L14</f>
        <v>0</v>
      </c>
      <c r="D13" s="60">
        <f>'Формат ФСТ'!M14</f>
        <v>0.495</v>
      </c>
      <c r="E13" s="183">
        <f>'Формат ФСТ'!N14</f>
        <v>0</v>
      </c>
      <c r="F13" s="74">
        <f>C13</f>
        <v>0</v>
      </c>
      <c r="G13" s="60">
        <f>D13</f>
        <v>0.495</v>
      </c>
      <c r="H13" s="183">
        <f>E13</f>
        <v>0</v>
      </c>
      <c r="I13" s="188">
        <f>'Формат ФСТ'!J14/1000</f>
        <v>1.4400031864406782</v>
      </c>
      <c r="J13" s="74">
        <v>0</v>
      </c>
      <c r="K13" s="60">
        <v>0</v>
      </c>
      <c r="L13" s="183">
        <v>0</v>
      </c>
      <c r="M13" s="74">
        <v>0</v>
      </c>
      <c r="N13" s="60">
        <v>0</v>
      </c>
      <c r="O13" s="183">
        <v>0</v>
      </c>
      <c r="P13" s="74">
        <v>0</v>
      </c>
      <c r="Q13" s="60">
        <v>0</v>
      </c>
      <c r="R13" s="183">
        <v>0</v>
      </c>
      <c r="S13" s="60">
        <f>C13</f>
        <v>0</v>
      </c>
      <c r="T13" s="60">
        <f>D13</f>
        <v>0.495</v>
      </c>
      <c r="U13" s="183">
        <f>E13</f>
        <v>0</v>
      </c>
      <c r="V13" s="60">
        <f aca="true" t="shared" si="1" ref="V13:V29">J13+M13+P13+S13</f>
        <v>0</v>
      </c>
      <c r="W13" s="60">
        <f aca="true" t="shared" si="2" ref="W13:W29">K13+N13+Q13+T13</f>
        <v>0.495</v>
      </c>
      <c r="X13" s="183">
        <f aca="true" t="shared" si="3" ref="X13:X29">L13+O13+R13+U13</f>
        <v>0</v>
      </c>
      <c r="Y13" s="74">
        <v>0</v>
      </c>
      <c r="Z13" s="60">
        <v>0</v>
      </c>
      <c r="AA13" s="60">
        <v>0</v>
      </c>
      <c r="AB13" s="60">
        <f>AC13</f>
        <v>1.4400031864406782</v>
      </c>
      <c r="AC13" s="60">
        <f>'приложение 1'!P15/1.18</f>
        <v>1.4400031864406782</v>
      </c>
      <c r="AD13" s="76">
        <f>AC13</f>
        <v>1.4400031864406782</v>
      </c>
    </row>
    <row r="14" spans="1:30" s="41" customFormat="1" ht="57.75" customHeight="1">
      <c r="A14" s="36" t="s">
        <v>74</v>
      </c>
      <c r="B14" s="116" t="str">
        <f>'Формат ФСТ'!B15</f>
        <v>«Реконструкция РУ-0,4кВ ТП-57 с оборудованием дополнительных мест присоединения, взамен выбывающих фондов"</v>
      </c>
      <c r="C14" s="74">
        <f>'Формат ФСТ'!L15</f>
        <v>0</v>
      </c>
      <c r="D14" s="60">
        <f>'Формат ФСТ'!M15</f>
        <v>0</v>
      </c>
      <c r="E14" s="183">
        <f>'Формат ФСТ'!N15</f>
        <v>2</v>
      </c>
      <c r="F14" s="74">
        <f aca="true" t="shared" si="4" ref="F14:F29">C14</f>
        <v>0</v>
      </c>
      <c r="G14" s="60">
        <f aca="true" t="shared" si="5" ref="G14:G29">D14</f>
        <v>0</v>
      </c>
      <c r="H14" s="183">
        <v>0</v>
      </c>
      <c r="I14" s="188">
        <f>'Формат ФСТ'!J15/1000</f>
        <v>0.45701250000000004</v>
      </c>
      <c r="J14" s="74">
        <v>0</v>
      </c>
      <c r="K14" s="60">
        <v>0</v>
      </c>
      <c r="L14" s="183">
        <v>0</v>
      </c>
      <c r="M14" s="74">
        <v>0</v>
      </c>
      <c r="N14" s="60">
        <v>0</v>
      </c>
      <c r="O14" s="183">
        <v>0</v>
      </c>
      <c r="P14" s="74">
        <v>0</v>
      </c>
      <c r="Q14" s="60">
        <v>0</v>
      </c>
      <c r="R14" s="183">
        <v>0</v>
      </c>
      <c r="S14" s="60">
        <f aca="true" t="shared" si="6" ref="S14:S29">C14</f>
        <v>0</v>
      </c>
      <c r="T14" s="60">
        <f aca="true" t="shared" si="7" ref="T14:T29">D14</f>
        <v>0</v>
      </c>
      <c r="U14" s="183">
        <f aca="true" t="shared" si="8" ref="U14:U29">E14</f>
        <v>2</v>
      </c>
      <c r="V14" s="60">
        <f t="shared" si="1"/>
        <v>0</v>
      </c>
      <c r="W14" s="60">
        <f t="shared" si="2"/>
        <v>0</v>
      </c>
      <c r="X14" s="183">
        <f t="shared" si="3"/>
        <v>2</v>
      </c>
      <c r="Y14" s="74">
        <v>0</v>
      </c>
      <c r="Z14" s="60">
        <v>0</v>
      </c>
      <c r="AA14" s="60">
        <v>0</v>
      </c>
      <c r="AB14" s="60">
        <v>0.45701250000000004</v>
      </c>
      <c r="AC14" s="60">
        <f>'приложение 1'!P16/1.18</f>
        <v>0.45701250000000004</v>
      </c>
      <c r="AD14" s="76">
        <f aca="true" t="shared" si="9" ref="AD14:AD29">AC14</f>
        <v>0.45701250000000004</v>
      </c>
    </row>
    <row r="15" spans="1:30" s="41" customFormat="1" ht="57.75" customHeight="1">
      <c r="A15" s="36" t="s">
        <v>73</v>
      </c>
      <c r="B15" s="116" t="str">
        <f>'Формат ФСТ'!B16</f>
        <v>«Прокладка кабельных линий КЛ-0,4кВ от РУ-0,4кВ ТП-2 до ВРУ жилых домов, взамен выбывающих основных фондов»;(АВБбШв-1-4х120, длиной 0,41км)</v>
      </c>
      <c r="C15" s="74">
        <f>'Формат ФСТ'!L16</f>
        <v>0</v>
      </c>
      <c r="D15" s="60">
        <f>'Формат ФСТ'!M16</f>
        <v>0</v>
      </c>
      <c r="E15" s="183">
        <f>'Формат ФСТ'!N16</f>
        <v>0</v>
      </c>
      <c r="F15" s="74">
        <f t="shared" si="4"/>
        <v>0</v>
      </c>
      <c r="G15" s="60">
        <f t="shared" si="5"/>
        <v>0</v>
      </c>
      <c r="H15" s="183">
        <f aca="true" t="shared" si="10" ref="H15:H28">E15</f>
        <v>0</v>
      </c>
      <c r="I15" s="188">
        <f>'Формат ФСТ'!J16/1000</f>
        <v>0.22021400847457628</v>
      </c>
      <c r="J15" s="74">
        <v>0</v>
      </c>
      <c r="K15" s="60">
        <v>0</v>
      </c>
      <c r="L15" s="183">
        <v>0</v>
      </c>
      <c r="M15" s="74">
        <v>0</v>
      </c>
      <c r="N15" s="60">
        <v>0</v>
      </c>
      <c r="O15" s="183">
        <v>0</v>
      </c>
      <c r="P15" s="74">
        <v>0</v>
      </c>
      <c r="Q15" s="60">
        <v>0</v>
      </c>
      <c r="R15" s="183">
        <v>0</v>
      </c>
      <c r="S15" s="60">
        <f t="shared" si="6"/>
        <v>0</v>
      </c>
      <c r="T15" s="60">
        <f t="shared" si="7"/>
        <v>0</v>
      </c>
      <c r="U15" s="183">
        <f t="shared" si="8"/>
        <v>0</v>
      </c>
      <c r="V15" s="60">
        <f t="shared" si="1"/>
        <v>0</v>
      </c>
      <c r="W15" s="60">
        <f t="shared" si="2"/>
        <v>0</v>
      </c>
      <c r="X15" s="183">
        <f t="shared" si="3"/>
        <v>0</v>
      </c>
      <c r="Y15" s="74">
        <v>0</v>
      </c>
      <c r="Z15" s="60">
        <v>0</v>
      </c>
      <c r="AA15" s="60">
        <v>0</v>
      </c>
      <c r="AB15" s="60">
        <v>0.2202140084745763</v>
      </c>
      <c r="AC15" s="60">
        <f>'приложение 1'!P17/1.18</f>
        <v>0.2202140084745763</v>
      </c>
      <c r="AD15" s="76">
        <f t="shared" si="9"/>
        <v>0.2202140084745763</v>
      </c>
    </row>
    <row r="16" spans="1:30" s="46" customFormat="1" ht="57.75" customHeight="1">
      <c r="A16" s="36" t="s">
        <v>93</v>
      </c>
      <c r="B16" s="116" t="str">
        <f>'Формат ФСТ'!B17</f>
        <v>"Реконструкция КТП-374,ВЛ-6кВ, КЛ-6кВ, взамен выбывающих фондов"</v>
      </c>
      <c r="C16" s="175">
        <f>'Формат ФСТ'!L17</f>
        <v>0.25</v>
      </c>
      <c r="D16" s="176">
        <f>'Формат ФСТ'!M17</f>
        <v>0.82</v>
      </c>
      <c r="E16" s="250">
        <f>'Формат ФСТ'!N17</f>
        <v>4</v>
      </c>
      <c r="F16" s="74">
        <f t="shared" si="4"/>
        <v>0.25</v>
      </c>
      <c r="G16" s="60">
        <f t="shared" si="5"/>
        <v>0.82</v>
      </c>
      <c r="H16" s="183">
        <v>0</v>
      </c>
      <c r="I16" s="188">
        <f>'Формат ФСТ'!J17/1000</f>
        <v>3.3041626271186444</v>
      </c>
      <c r="J16" s="175">
        <v>0</v>
      </c>
      <c r="K16" s="176">
        <v>0</v>
      </c>
      <c r="L16" s="183">
        <v>0</v>
      </c>
      <c r="M16" s="175">
        <v>0</v>
      </c>
      <c r="N16" s="176">
        <v>0</v>
      </c>
      <c r="O16" s="183">
        <v>0</v>
      </c>
      <c r="P16" s="175">
        <v>0</v>
      </c>
      <c r="Q16" s="176">
        <v>0</v>
      </c>
      <c r="R16" s="183">
        <v>0</v>
      </c>
      <c r="S16" s="176">
        <f t="shared" si="6"/>
        <v>0.25</v>
      </c>
      <c r="T16" s="176">
        <f t="shared" si="7"/>
        <v>0.82</v>
      </c>
      <c r="U16" s="183">
        <f t="shared" si="8"/>
        <v>4</v>
      </c>
      <c r="V16" s="60">
        <f t="shared" si="1"/>
        <v>0.25</v>
      </c>
      <c r="W16" s="60">
        <f t="shared" si="2"/>
        <v>0.82</v>
      </c>
      <c r="X16" s="183">
        <f t="shared" si="3"/>
        <v>4</v>
      </c>
      <c r="Y16" s="74">
        <v>0</v>
      </c>
      <c r="Z16" s="60">
        <v>0</v>
      </c>
      <c r="AA16" s="60">
        <v>0</v>
      </c>
      <c r="AB16" s="60">
        <v>3.3041626271186444</v>
      </c>
      <c r="AC16" s="60">
        <f>'приложение 1'!P18/1.18</f>
        <v>3.3041626271186444</v>
      </c>
      <c r="AD16" s="76">
        <f t="shared" si="9"/>
        <v>3.3041626271186444</v>
      </c>
    </row>
    <row r="17" spans="1:30" s="46" customFormat="1" ht="57.75" customHeight="1">
      <c r="A17" s="36" t="s">
        <v>94</v>
      </c>
      <c r="B17" s="116" t="str">
        <f>'Формат ФСТ'!B18</f>
        <v>"Реконструкция распределительных сетей ВЛ-10кВ, ВЛ-0,4кВ от КТП-143, мкр. Болшево, ул.Луговая, взамен выбывающих фондов."</v>
      </c>
      <c r="C17" s="175">
        <f>'Формат ФСТ'!L18</f>
        <v>0</v>
      </c>
      <c r="D17" s="176">
        <f>'Формат ФСТ'!M18</f>
        <v>0</v>
      </c>
      <c r="E17" s="250">
        <f>'Формат ФСТ'!N18</f>
        <v>0</v>
      </c>
      <c r="F17" s="74">
        <f t="shared" si="4"/>
        <v>0</v>
      </c>
      <c r="G17" s="60">
        <f t="shared" si="5"/>
        <v>0</v>
      </c>
      <c r="H17" s="183">
        <f t="shared" si="10"/>
        <v>0</v>
      </c>
      <c r="I17" s="188">
        <f>'Формат ФСТ'!J18/1000</f>
        <v>0.17693984745762711</v>
      </c>
      <c r="J17" s="175">
        <v>0</v>
      </c>
      <c r="K17" s="176">
        <v>0</v>
      </c>
      <c r="L17" s="183">
        <v>0</v>
      </c>
      <c r="M17" s="175">
        <v>0</v>
      </c>
      <c r="N17" s="176">
        <v>0</v>
      </c>
      <c r="O17" s="183">
        <v>0</v>
      </c>
      <c r="P17" s="175">
        <v>0</v>
      </c>
      <c r="Q17" s="176">
        <v>0</v>
      </c>
      <c r="R17" s="183">
        <v>0</v>
      </c>
      <c r="S17" s="176">
        <f t="shared" si="6"/>
        <v>0</v>
      </c>
      <c r="T17" s="176">
        <f t="shared" si="7"/>
        <v>0</v>
      </c>
      <c r="U17" s="183">
        <f t="shared" si="8"/>
        <v>0</v>
      </c>
      <c r="V17" s="60">
        <f t="shared" si="1"/>
        <v>0</v>
      </c>
      <c r="W17" s="60">
        <f t="shared" si="2"/>
        <v>0</v>
      </c>
      <c r="X17" s="183">
        <f t="shared" si="3"/>
        <v>0</v>
      </c>
      <c r="Y17" s="74">
        <v>0</v>
      </c>
      <c r="Z17" s="60">
        <v>0</v>
      </c>
      <c r="AA17" s="60">
        <v>0</v>
      </c>
      <c r="AB17" s="60">
        <v>0.17693984745762711</v>
      </c>
      <c r="AC17" s="60">
        <f>'приложение 1'!P19/1.18</f>
        <v>0.17693984745762711</v>
      </c>
      <c r="AD17" s="76">
        <f t="shared" si="9"/>
        <v>0.17693984745762711</v>
      </c>
    </row>
    <row r="18" spans="1:30" s="46" customFormat="1" ht="57.75" customHeight="1">
      <c r="A18" s="36" t="s">
        <v>95</v>
      </c>
      <c r="B18" s="116" t="str">
        <f>'Формат ФСТ'!B19</f>
        <v>
«Реконструкция КРУН-2, с установкой МРП и реконструкций сетей 6 кВ,   взамен выбывающих основных фондов»</v>
      </c>
      <c r="C18" s="175">
        <f>'Формат ФСТ'!L19</f>
        <v>0</v>
      </c>
      <c r="D18" s="176">
        <f>'Формат ФСТ'!M19</f>
        <v>3.315</v>
      </c>
      <c r="E18" s="250">
        <f>'Формат ФСТ'!N19</f>
        <v>5</v>
      </c>
      <c r="F18" s="74">
        <f t="shared" si="4"/>
        <v>0</v>
      </c>
      <c r="G18" s="60">
        <f t="shared" si="5"/>
        <v>3.315</v>
      </c>
      <c r="H18" s="183">
        <v>0</v>
      </c>
      <c r="I18" s="188">
        <f>'Формат ФСТ'!J19/1000</f>
        <v>8.979898305084747</v>
      </c>
      <c r="J18" s="175">
        <v>0</v>
      </c>
      <c r="K18" s="176">
        <v>0</v>
      </c>
      <c r="L18" s="183">
        <v>0</v>
      </c>
      <c r="M18" s="175">
        <v>0</v>
      </c>
      <c r="N18" s="176">
        <v>0</v>
      </c>
      <c r="O18" s="183">
        <v>0</v>
      </c>
      <c r="P18" s="175">
        <v>0</v>
      </c>
      <c r="Q18" s="176">
        <v>0</v>
      </c>
      <c r="R18" s="183">
        <v>0</v>
      </c>
      <c r="S18" s="176">
        <f t="shared" si="6"/>
        <v>0</v>
      </c>
      <c r="T18" s="176">
        <f t="shared" si="7"/>
        <v>3.315</v>
      </c>
      <c r="U18" s="183">
        <f t="shared" si="8"/>
        <v>5</v>
      </c>
      <c r="V18" s="60">
        <f t="shared" si="1"/>
        <v>0</v>
      </c>
      <c r="W18" s="60">
        <f t="shared" si="2"/>
        <v>3.315</v>
      </c>
      <c r="X18" s="183">
        <f t="shared" si="3"/>
        <v>5</v>
      </c>
      <c r="Y18" s="74">
        <v>0</v>
      </c>
      <c r="Z18" s="60">
        <v>0</v>
      </c>
      <c r="AA18" s="60">
        <v>0</v>
      </c>
      <c r="AB18" s="60">
        <v>8.979898305084747</v>
      </c>
      <c r="AC18" s="60">
        <f>'приложение 1'!P20/1.18</f>
        <v>8.979898305084747</v>
      </c>
      <c r="AD18" s="76">
        <f t="shared" si="9"/>
        <v>8.979898305084747</v>
      </c>
    </row>
    <row r="19" spans="1:30" s="46" customFormat="1" ht="57.75" customHeight="1">
      <c r="A19" s="36" t="s">
        <v>96</v>
      </c>
      <c r="B19" s="116" t="str">
        <f>'Формат ФСТ'!B20</f>
        <v> "Строительство ВЛИ-0,4кВ от ТП-478, взамен выбывающих основных фондов по адресу: Пушкинский район, пос.Лесные поляны, Комбикормовый завод"</v>
      </c>
      <c r="C19" s="175">
        <f>'Формат ФСТ'!L20</f>
        <v>0</v>
      </c>
      <c r="D19" s="176">
        <f>'Формат ФСТ'!M20</f>
        <v>0.149</v>
      </c>
      <c r="E19" s="250">
        <f>'Формат ФСТ'!N20</f>
        <v>0</v>
      </c>
      <c r="F19" s="74">
        <f t="shared" si="4"/>
        <v>0</v>
      </c>
      <c r="G19" s="60">
        <f t="shared" si="5"/>
        <v>0.149</v>
      </c>
      <c r="H19" s="183">
        <f t="shared" si="10"/>
        <v>0</v>
      </c>
      <c r="I19" s="188">
        <f>'Формат ФСТ'!J20/1000</f>
        <v>0.3229095847457627</v>
      </c>
      <c r="J19" s="175">
        <v>0</v>
      </c>
      <c r="K19" s="176">
        <v>0</v>
      </c>
      <c r="L19" s="183">
        <v>0</v>
      </c>
      <c r="M19" s="175">
        <v>0</v>
      </c>
      <c r="N19" s="176">
        <v>0</v>
      </c>
      <c r="O19" s="183">
        <v>0</v>
      </c>
      <c r="P19" s="175">
        <v>0</v>
      </c>
      <c r="Q19" s="176">
        <v>0</v>
      </c>
      <c r="R19" s="183">
        <v>0</v>
      </c>
      <c r="S19" s="176">
        <f t="shared" si="6"/>
        <v>0</v>
      </c>
      <c r="T19" s="176">
        <f t="shared" si="7"/>
        <v>0.149</v>
      </c>
      <c r="U19" s="183">
        <f t="shared" si="8"/>
        <v>0</v>
      </c>
      <c r="V19" s="60">
        <f t="shared" si="1"/>
        <v>0</v>
      </c>
      <c r="W19" s="60">
        <f t="shared" si="2"/>
        <v>0.149</v>
      </c>
      <c r="X19" s="183">
        <f t="shared" si="3"/>
        <v>0</v>
      </c>
      <c r="Y19" s="74">
        <v>0</v>
      </c>
      <c r="Z19" s="60">
        <v>0</v>
      </c>
      <c r="AA19" s="60">
        <v>0</v>
      </c>
      <c r="AB19" s="60">
        <v>0.3229095847457627</v>
      </c>
      <c r="AC19" s="60">
        <f>'приложение 1'!P21/1.18</f>
        <v>0.3229095847457627</v>
      </c>
      <c r="AD19" s="76">
        <f t="shared" si="9"/>
        <v>0.3229095847457627</v>
      </c>
    </row>
    <row r="20" spans="1:30" s="46" customFormat="1" ht="57.75" customHeight="1">
      <c r="A20" s="36" t="s">
        <v>130</v>
      </c>
      <c r="B20" s="116" t="str">
        <f>'Формат ФСТ'!B21</f>
        <v>"Реконструкция РУ-0,4кВ ТП-478, взамен выбывающих фондов; (ШРНВ на 20 присоединений, реконструкция строительной части РУ-0,4кВ)"</v>
      </c>
      <c r="C20" s="175">
        <f>'Формат ФСТ'!L21</f>
        <v>0</v>
      </c>
      <c r="D20" s="176">
        <f>'Формат ФСТ'!M21</f>
        <v>0</v>
      </c>
      <c r="E20" s="250">
        <f>'Формат ФСТ'!N21</f>
        <v>16</v>
      </c>
      <c r="F20" s="74">
        <f t="shared" si="4"/>
        <v>0</v>
      </c>
      <c r="G20" s="60">
        <f t="shared" si="5"/>
        <v>0</v>
      </c>
      <c r="H20" s="183">
        <f t="shared" si="10"/>
        <v>16</v>
      </c>
      <c r="I20" s="188">
        <f>'Формат ФСТ'!J21/1000</f>
        <v>0.8808548220338983</v>
      </c>
      <c r="J20" s="175">
        <v>0</v>
      </c>
      <c r="K20" s="176">
        <v>0</v>
      </c>
      <c r="L20" s="183">
        <v>0</v>
      </c>
      <c r="M20" s="175">
        <v>0</v>
      </c>
      <c r="N20" s="176">
        <v>0</v>
      </c>
      <c r="O20" s="183">
        <v>0</v>
      </c>
      <c r="P20" s="175">
        <v>0</v>
      </c>
      <c r="Q20" s="176">
        <v>0</v>
      </c>
      <c r="R20" s="183">
        <v>0</v>
      </c>
      <c r="S20" s="176">
        <f t="shared" si="6"/>
        <v>0</v>
      </c>
      <c r="T20" s="176">
        <f t="shared" si="7"/>
        <v>0</v>
      </c>
      <c r="U20" s="183">
        <f t="shared" si="8"/>
        <v>16</v>
      </c>
      <c r="V20" s="60">
        <f t="shared" si="1"/>
        <v>0</v>
      </c>
      <c r="W20" s="60">
        <f t="shared" si="2"/>
        <v>0</v>
      </c>
      <c r="X20" s="183">
        <f t="shared" si="3"/>
        <v>16</v>
      </c>
      <c r="Y20" s="74">
        <v>0</v>
      </c>
      <c r="Z20" s="60">
        <v>0</v>
      </c>
      <c r="AA20" s="60">
        <v>0</v>
      </c>
      <c r="AB20" s="60">
        <v>0.8808548220338983</v>
      </c>
      <c r="AC20" s="60">
        <f>'приложение 1'!P22/1.18</f>
        <v>0.8808548220338983</v>
      </c>
      <c r="AD20" s="76">
        <f t="shared" si="9"/>
        <v>0.8808548220338983</v>
      </c>
    </row>
    <row r="21" spans="1:30" s="46" customFormat="1" ht="57.75" customHeight="1">
      <c r="A21" s="36" t="s">
        <v>97</v>
      </c>
      <c r="B21" s="116" t="str">
        <f>'Формат ФСТ'!B22</f>
        <v>" Реконструкция ВЛИ-0,4 кВ от КТП-365, взамен выбывающих фондов (Московская область, г. Королев, мкр. Текстильщик, ул. Мичурина)"</v>
      </c>
      <c r="C21" s="175">
        <f>'Формат ФСТ'!L22</f>
        <v>0</v>
      </c>
      <c r="D21" s="176">
        <f>'Формат ФСТ'!M22</f>
        <v>0.194</v>
      </c>
      <c r="E21" s="250">
        <f>'Формат ФСТ'!N22</f>
        <v>0</v>
      </c>
      <c r="F21" s="74">
        <f t="shared" si="4"/>
        <v>0</v>
      </c>
      <c r="G21" s="60">
        <f t="shared" si="5"/>
        <v>0.194</v>
      </c>
      <c r="H21" s="183">
        <f t="shared" si="10"/>
        <v>0</v>
      </c>
      <c r="I21" s="188">
        <f>'Формат ФСТ'!J22/1000</f>
        <v>0.032371906779661015</v>
      </c>
      <c r="J21" s="175">
        <v>0</v>
      </c>
      <c r="K21" s="176">
        <v>0</v>
      </c>
      <c r="L21" s="183">
        <v>0</v>
      </c>
      <c r="M21" s="175">
        <v>0</v>
      </c>
      <c r="N21" s="176">
        <v>0</v>
      </c>
      <c r="O21" s="183">
        <v>0</v>
      </c>
      <c r="P21" s="175">
        <v>0</v>
      </c>
      <c r="Q21" s="176">
        <v>0</v>
      </c>
      <c r="R21" s="183">
        <v>0</v>
      </c>
      <c r="S21" s="176">
        <f t="shared" si="6"/>
        <v>0</v>
      </c>
      <c r="T21" s="176">
        <f t="shared" si="7"/>
        <v>0.194</v>
      </c>
      <c r="U21" s="183">
        <f t="shared" si="8"/>
        <v>0</v>
      </c>
      <c r="V21" s="60">
        <f t="shared" si="1"/>
        <v>0</v>
      </c>
      <c r="W21" s="60">
        <f t="shared" si="2"/>
        <v>0.194</v>
      </c>
      <c r="X21" s="183">
        <f t="shared" si="3"/>
        <v>0</v>
      </c>
      <c r="Y21" s="74">
        <v>0</v>
      </c>
      <c r="Z21" s="60">
        <v>0</v>
      </c>
      <c r="AA21" s="60">
        <v>0</v>
      </c>
      <c r="AB21" s="60">
        <v>0.032371906779661015</v>
      </c>
      <c r="AC21" s="60">
        <f>'приложение 1'!P23/1.18</f>
        <v>0.032371906779661015</v>
      </c>
      <c r="AD21" s="76">
        <f t="shared" si="9"/>
        <v>0.032371906779661015</v>
      </c>
    </row>
    <row r="22" spans="1:30" s="46" customFormat="1" ht="57.75" customHeight="1">
      <c r="A22" s="36" t="s">
        <v>98</v>
      </c>
      <c r="B22" s="116" t="str">
        <f>'Формат ФСТ'!B23</f>
        <v>
«Реконструкция ТП-379, взамен выбывающих основных фондов»</v>
      </c>
      <c r="C22" s="175">
        <f>'Формат ФСТ'!L23</f>
        <v>0.25</v>
      </c>
      <c r="D22" s="176">
        <f>'Формат ФСТ'!M23</f>
        <v>0</v>
      </c>
      <c r="E22" s="250">
        <f>'Формат ФСТ'!N23</f>
        <v>0</v>
      </c>
      <c r="F22" s="74">
        <v>0.18</v>
      </c>
      <c r="G22" s="60">
        <f t="shared" si="5"/>
        <v>0</v>
      </c>
      <c r="H22" s="183">
        <f t="shared" si="10"/>
        <v>0</v>
      </c>
      <c r="I22" s="188">
        <f>'Формат ФСТ'!J23/1000</f>
        <v>0.38097372881355934</v>
      </c>
      <c r="J22" s="175">
        <v>0</v>
      </c>
      <c r="K22" s="176">
        <v>0</v>
      </c>
      <c r="L22" s="183">
        <v>0</v>
      </c>
      <c r="M22" s="175">
        <v>0</v>
      </c>
      <c r="N22" s="176">
        <v>0</v>
      </c>
      <c r="O22" s="183">
        <v>0</v>
      </c>
      <c r="P22" s="175">
        <v>0</v>
      </c>
      <c r="Q22" s="176">
        <v>0</v>
      </c>
      <c r="R22" s="183">
        <v>0</v>
      </c>
      <c r="S22" s="176">
        <f t="shared" si="6"/>
        <v>0.25</v>
      </c>
      <c r="T22" s="176">
        <f t="shared" si="7"/>
        <v>0</v>
      </c>
      <c r="U22" s="183">
        <f t="shared" si="8"/>
        <v>0</v>
      </c>
      <c r="V22" s="60">
        <f t="shared" si="1"/>
        <v>0.25</v>
      </c>
      <c r="W22" s="60">
        <f t="shared" si="2"/>
        <v>0</v>
      </c>
      <c r="X22" s="183">
        <f t="shared" si="3"/>
        <v>0</v>
      </c>
      <c r="Y22" s="74">
        <v>0</v>
      </c>
      <c r="Z22" s="60">
        <v>0</v>
      </c>
      <c r="AA22" s="60">
        <v>0</v>
      </c>
      <c r="AB22" s="60">
        <v>0.38097372881355934</v>
      </c>
      <c r="AC22" s="60">
        <f>'приложение 1'!P24/1.18</f>
        <v>0.38097372881355934</v>
      </c>
      <c r="AD22" s="76">
        <f t="shared" si="9"/>
        <v>0.38097372881355934</v>
      </c>
    </row>
    <row r="23" spans="1:30" s="46" customFormat="1" ht="57.75" customHeight="1">
      <c r="A23" s="36" t="s">
        <v>99</v>
      </c>
      <c r="B23" s="116" t="str">
        <f>'Формат ФСТ'!B24</f>
        <v>"Реконструкция КТП -174, взамен выбывающих фондов"</v>
      </c>
      <c r="C23" s="175">
        <f>'Формат ФСТ'!L24</f>
        <v>0.25</v>
      </c>
      <c r="D23" s="176">
        <f>'Формат ФСТ'!M24</f>
        <v>0</v>
      </c>
      <c r="E23" s="250">
        <f>'Формат ФСТ'!N24</f>
        <v>0</v>
      </c>
      <c r="F23" s="74">
        <v>0.16</v>
      </c>
      <c r="G23" s="60">
        <f t="shared" si="5"/>
        <v>0</v>
      </c>
      <c r="H23" s="183">
        <f t="shared" si="10"/>
        <v>0</v>
      </c>
      <c r="I23" s="188">
        <f>'Формат ФСТ'!J24/1000</f>
        <v>0.08444416949152543</v>
      </c>
      <c r="J23" s="175">
        <v>0</v>
      </c>
      <c r="K23" s="176">
        <v>0</v>
      </c>
      <c r="L23" s="183">
        <v>0</v>
      </c>
      <c r="M23" s="175">
        <v>0</v>
      </c>
      <c r="N23" s="176">
        <v>0</v>
      </c>
      <c r="O23" s="183">
        <v>0</v>
      </c>
      <c r="P23" s="175">
        <v>0</v>
      </c>
      <c r="Q23" s="176">
        <v>0</v>
      </c>
      <c r="R23" s="183">
        <v>0</v>
      </c>
      <c r="S23" s="176">
        <f t="shared" si="6"/>
        <v>0.25</v>
      </c>
      <c r="T23" s="176">
        <f t="shared" si="7"/>
        <v>0</v>
      </c>
      <c r="U23" s="183">
        <f t="shared" si="8"/>
        <v>0</v>
      </c>
      <c r="V23" s="60">
        <f t="shared" si="1"/>
        <v>0.25</v>
      </c>
      <c r="W23" s="60">
        <f t="shared" si="2"/>
        <v>0</v>
      </c>
      <c r="X23" s="183">
        <f t="shared" si="3"/>
        <v>0</v>
      </c>
      <c r="Y23" s="74">
        <v>0</v>
      </c>
      <c r="Z23" s="60">
        <v>0</v>
      </c>
      <c r="AA23" s="60">
        <v>0</v>
      </c>
      <c r="AB23" s="60">
        <v>0.08444416949152543</v>
      </c>
      <c r="AC23" s="60">
        <f>'приложение 1'!P25/1.18</f>
        <v>0.08444416949152543</v>
      </c>
      <c r="AD23" s="76">
        <f t="shared" si="9"/>
        <v>0.08444416949152543</v>
      </c>
    </row>
    <row r="24" spans="1:30" s="46" customFormat="1" ht="57.75" customHeight="1">
      <c r="A24" s="36" t="s">
        <v>100</v>
      </c>
      <c r="B24" s="116" t="str">
        <f>'Формат ФСТ'!B25</f>
        <v>"Реконструкция ВЛИ-0,4 кВ от ТП-238, от КТП-159 направлением на д.91 по у4л.Кирова, мкр.Первомайский, взамен ыбывающих фондов."</v>
      </c>
      <c r="C24" s="175">
        <f>'Формат ФСТ'!L25</f>
        <v>0.16</v>
      </c>
      <c r="D24" s="176">
        <f>'Формат ФСТ'!M25</f>
        <v>0.517</v>
      </c>
      <c r="E24" s="250">
        <f>'Формат ФСТ'!N25</f>
        <v>0</v>
      </c>
      <c r="F24" s="74">
        <f t="shared" si="4"/>
        <v>0.16</v>
      </c>
      <c r="G24" s="60">
        <f t="shared" si="5"/>
        <v>0.517</v>
      </c>
      <c r="H24" s="183">
        <f t="shared" si="10"/>
        <v>0</v>
      </c>
      <c r="I24" s="188">
        <f>'Формат ФСТ'!J25/1000</f>
        <v>2.1714841101694917</v>
      </c>
      <c r="J24" s="175">
        <v>0</v>
      </c>
      <c r="K24" s="176">
        <v>0</v>
      </c>
      <c r="L24" s="183">
        <v>0</v>
      </c>
      <c r="M24" s="175">
        <v>0</v>
      </c>
      <c r="N24" s="176">
        <v>0</v>
      </c>
      <c r="O24" s="183">
        <v>0</v>
      </c>
      <c r="P24" s="175">
        <v>0</v>
      </c>
      <c r="Q24" s="176">
        <v>0</v>
      </c>
      <c r="R24" s="183">
        <v>0</v>
      </c>
      <c r="S24" s="176">
        <f t="shared" si="6"/>
        <v>0.16</v>
      </c>
      <c r="T24" s="176">
        <f t="shared" si="7"/>
        <v>0.517</v>
      </c>
      <c r="U24" s="183">
        <f t="shared" si="8"/>
        <v>0</v>
      </c>
      <c r="V24" s="60">
        <f t="shared" si="1"/>
        <v>0.16</v>
      </c>
      <c r="W24" s="60">
        <f t="shared" si="2"/>
        <v>0.517</v>
      </c>
      <c r="X24" s="183">
        <f t="shared" si="3"/>
        <v>0</v>
      </c>
      <c r="Y24" s="74">
        <v>0</v>
      </c>
      <c r="Z24" s="60">
        <v>0</v>
      </c>
      <c r="AA24" s="60">
        <v>0</v>
      </c>
      <c r="AB24" s="60">
        <v>2.1714841101694917</v>
      </c>
      <c r="AC24" s="60">
        <f>'приложение 1'!P26/1.18</f>
        <v>2.1714841101694917</v>
      </c>
      <c r="AD24" s="76">
        <f t="shared" si="9"/>
        <v>2.1714841101694917</v>
      </c>
    </row>
    <row r="25" spans="1:30" s="46" customFormat="1" ht="57.75" customHeight="1">
      <c r="A25" s="36" t="s">
        <v>131</v>
      </c>
      <c r="B25" s="116" t="str">
        <f>'Формат ФСТ'!B26</f>
        <v>"Реконструкция РУ-0,4кВ ТП-55; (ЩО-70-5шт), взамен выбывающих фондов"</v>
      </c>
      <c r="C25" s="175">
        <f>'Формат ФСТ'!L26</f>
        <v>0</v>
      </c>
      <c r="D25" s="176">
        <f>'Формат ФСТ'!M26</f>
        <v>0</v>
      </c>
      <c r="E25" s="250">
        <f>'Формат ФСТ'!N26</f>
        <v>5</v>
      </c>
      <c r="F25" s="74">
        <f t="shared" si="4"/>
        <v>0</v>
      </c>
      <c r="G25" s="60">
        <f t="shared" si="5"/>
        <v>0</v>
      </c>
      <c r="H25" s="183">
        <f t="shared" si="10"/>
        <v>5</v>
      </c>
      <c r="I25" s="188">
        <f>'Формат ФСТ'!J26/1000</f>
        <v>1.258721127118644</v>
      </c>
      <c r="J25" s="175">
        <v>0</v>
      </c>
      <c r="K25" s="176">
        <v>0</v>
      </c>
      <c r="L25" s="183">
        <v>0</v>
      </c>
      <c r="M25" s="175">
        <v>0</v>
      </c>
      <c r="N25" s="176">
        <v>0</v>
      </c>
      <c r="O25" s="183">
        <v>0</v>
      </c>
      <c r="P25" s="175">
        <v>0</v>
      </c>
      <c r="Q25" s="176">
        <v>0</v>
      </c>
      <c r="R25" s="183">
        <v>0</v>
      </c>
      <c r="S25" s="176">
        <f t="shared" si="6"/>
        <v>0</v>
      </c>
      <c r="T25" s="176">
        <f t="shared" si="7"/>
        <v>0</v>
      </c>
      <c r="U25" s="183">
        <f t="shared" si="8"/>
        <v>5</v>
      </c>
      <c r="V25" s="60">
        <f t="shared" si="1"/>
        <v>0</v>
      </c>
      <c r="W25" s="60">
        <f t="shared" si="2"/>
        <v>0</v>
      </c>
      <c r="X25" s="183">
        <f t="shared" si="3"/>
        <v>5</v>
      </c>
      <c r="Y25" s="74">
        <v>0</v>
      </c>
      <c r="Z25" s="60">
        <v>0</v>
      </c>
      <c r="AA25" s="60">
        <v>0</v>
      </c>
      <c r="AB25" s="60">
        <v>1.258721127118644</v>
      </c>
      <c r="AC25" s="60">
        <f>'приложение 1'!P27/1.18</f>
        <v>1.258721127118644</v>
      </c>
      <c r="AD25" s="76">
        <f t="shared" si="9"/>
        <v>1.258721127118644</v>
      </c>
    </row>
    <row r="26" spans="1:30" s="46" customFormat="1" ht="57.75" customHeight="1">
      <c r="A26" s="36" t="s">
        <v>101</v>
      </c>
      <c r="B26" s="116" t="str">
        <f>'Формат ФСТ'!B27</f>
        <v>" Строительство ВЛИ-0,4кВ от ТП-83 , взамен выбывающих фондов, г.Королев, ул.Суворова, д.20В"</v>
      </c>
      <c r="C26" s="177">
        <f>'Формат ФСТ'!L27</f>
        <v>0</v>
      </c>
      <c r="D26" s="178">
        <f>'Формат ФСТ'!M27</f>
        <v>0.35</v>
      </c>
      <c r="E26" s="251">
        <f>'Формат ФСТ'!N27</f>
        <v>0</v>
      </c>
      <c r="F26" s="74">
        <f t="shared" si="4"/>
        <v>0</v>
      </c>
      <c r="G26" s="60">
        <f t="shared" si="5"/>
        <v>0.35</v>
      </c>
      <c r="H26" s="183">
        <f t="shared" si="10"/>
        <v>0</v>
      </c>
      <c r="I26" s="188">
        <f>'Формат ФСТ'!J27/1000</f>
        <v>0.4058530084745763</v>
      </c>
      <c r="J26" s="74">
        <v>0</v>
      </c>
      <c r="K26" s="60">
        <v>0</v>
      </c>
      <c r="L26" s="183">
        <v>0</v>
      </c>
      <c r="M26" s="74">
        <v>0</v>
      </c>
      <c r="N26" s="60">
        <v>0</v>
      </c>
      <c r="O26" s="183">
        <v>0</v>
      </c>
      <c r="P26" s="74">
        <v>0</v>
      </c>
      <c r="Q26" s="60">
        <v>0</v>
      </c>
      <c r="R26" s="183">
        <v>0</v>
      </c>
      <c r="S26" s="60">
        <f t="shared" si="6"/>
        <v>0</v>
      </c>
      <c r="T26" s="60">
        <f t="shared" si="7"/>
        <v>0.35</v>
      </c>
      <c r="U26" s="183">
        <f t="shared" si="8"/>
        <v>0</v>
      </c>
      <c r="V26" s="60">
        <f t="shared" si="1"/>
        <v>0</v>
      </c>
      <c r="W26" s="60">
        <f t="shared" si="2"/>
        <v>0.35</v>
      </c>
      <c r="X26" s="183">
        <f t="shared" si="3"/>
        <v>0</v>
      </c>
      <c r="Y26" s="74">
        <v>0</v>
      </c>
      <c r="Z26" s="60">
        <v>0</v>
      </c>
      <c r="AA26" s="60">
        <v>0</v>
      </c>
      <c r="AB26" s="60">
        <v>0.4058530084745763</v>
      </c>
      <c r="AC26" s="60">
        <f>'приложение 1'!P28/1.18</f>
        <v>0.4058530084745763</v>
      </c>
      <c r="AD26" s="76">
        <f t="shared" si="9"/>
        <v>0.4058530084745763</v>
      </c>
    </row>
    <row r="27" spans="1:30" s="46" customFormat="1" ht="57.75" customHeight="1">
      <c r="A27" s="36" t="s">
        <v>102</v>
      </c>
      <c r="B27" s="116" t="str">
        <f>'Формат ФСТ'!B28</f>
        <v>Реконструкция ТП-70, с заменой силовых трансформаторов взамен выбывающих фондов, М.О., г.Королев, пр-т Королева, д.1Г</v>
      </c>
      <c r="C27" s="177">
        <f>'Формат ФСТ'!L28</f>
        <v>1.26</v>
      </c>
      <c r="D27" s="178">
        <f>'Формат ФСТ'!M28</f>
        <v>0</v>
      </c>
      <c r="E27" s="251">
        <f>'Формат ФСТ'!N28</f>
        <v>0</v>
      </c>
      <c r="F27" s="74">
        <v>0.8</v>
      </c>
      <c r="G27" s="60">
        <f t="shared" si="5"/>
        <v>0</v>
      </c>
      <c r="H27" s="183">
        <f t="shared" si="10"/>
        <v>0</v>
      </c>
      <c r="I27" s="188">
        <f>'Формат ФСТ'!J28/1000</f>
        <v>1.235923</v>
      </c>
      <c r="J27" s="74">
        <v>0</v>
      </c>
      <c r="K27" s="60">
        <v>0</v>
      </c>
      <c r="L27" s="183">
        <v>0</v>
      </c>
      <c r="M27" s="74">
        <v>0</v>
      </c>
      <c r="N27" s="60">
        <v>0</v>
      </c>
      <c r="O27" s="183">
        <v>0</v>
      </c>
      <c r="P27" s="74">
        <v>0</v>
      </c>
      <c r="Q27" s="60">
        <v>0</v>
      </c>
      <c r="R27" s="183">
        <v>0</v>
      </c>
      <c r="S27" s="60">
        <f t="shared" si="6"/>
        <v>1.26</v>
      </c>
      <c r="T27" s="60">
        <f t="shared" si="7"/>
        <v>0</v>
      </c>
      <c r="U27" s="183">
        <f t="shared" si="8"/>
        <v>0</v>
      </c>
      <c r="V27" s="60">
        <f t="shared" si="1"/>
        <v>1.26</v>
      </c>
      <c r="W27" s="60">
        <f t="shared" si="2"/>
        <v>0</v>
      </c>
      <c r="X27" s="183">
        <f t="shared" si="3"/>
        <v>0</v>
      </c>
      <c r="Y27" s="74">
        <v>0</v>
      </c>
      <c r="Z27" s="60">
        <v>0</v>
      </c>
      <c r="AA27" s="60">
        <v>0</v>
      </c>
      <c r="AB27" s="60">
        <v>1.235923</v>
      </c>
      <c r="AC27" s="60">
        <f>'приложение 1'!P29/1.18</f>
        <v>1.235923</v>
      </c>
      <c r="AD27" s="76">
        <f t="shared" si="9"/>
        <v>1.235923</v>
      </c>
    </row>
    <row r="28" spans="1:30" s="46" customFormat="1" ht="57.75" customHeight="1">
      <c r="A28" s="36" t="s">
        <v>103</v>
      </c>
      <c r="B28" s="116" t="str">
        <f>'Формат ФСТ'!B29</f>
        <v>"Реконструкция РП-1517 п.Тарасовка, Пушкинский район, взамен выбывающих фондов"</v>
      </c>
      <c r="C28" s="177">
        <f>'Формат ФСТ'!L29</f>
        <v>0</v>
      </c>
      <c r="D28" s="178">
        <f>'Формат ФСТ'!M29</f>
        <v>0</v>
      </c>
      <c r="E28" s="251">
        <f>'Формат ФСТ'!N29</f>
        <v>0</v>
      </c>
      <c r="F28" s="74">
        <f t="shared" si="4"/>
        <v>0</v>
      </c>
      <c r="G28" s="60">
        <f t="shared" si="5"/>
        <v>0</v>
      </c>
      <c r="H28" s="183">
        <f t="shared" si="10"/>
        <v>0</v>
      </c>
      <c r="I28" s="188">
        <f>'Формат ФСТ'!J29/1000</f>
        <v>7.33793237288136</v>
      </c>
      <c r="J28" s="74">
        <v>0</v>
      </c>
      <c r="K28" s="60">
        <v>0</v>
      </c>
      <c r="L28" s="183">
        <v>0</v>
      </c>
      <c r="M28" s="74">
        <v>0</v>
      </c>
      <c r="N28" s="60">
        <v>0</v>
      </c>
      <c r="O28" s="183">
        <v>0</v>
      </c>
      <c r="P28" s="74">
        <v>0</v>
      </c>
      <c r="Q28" s="60">
        <v>0</v>
      </c>
      <c r="R28" s="183">
        <v>0</v>
      </c>
      <c r="S28" s="60">
        <f t="shared" si="6"/>
        <v>0</v>
      </c>
      <c r="T28" s="60">
        <f t="shared" si="7"/>
        <v>0</v>
      </c>
      <c r="U28" s="183">
        <f t="shared" si="8"/>
        <v>0</v>
      </c>
      <c r="V28" s="60">
        <f t="shared" si="1"/>
        <v>0</v>
      </c>
      <c r="W28" s="60">
        <f t="shared" si="2"/>
        <v>0</v>
      </c>
      <c r="X28" s="183">
        <f t="shared" si="3"/>
        <v>0</v>
      </c>
      <c r="Y28" s="74">
        <v>0</v>
      </c>
      <c r="Z28" s="60">
        <v>0</v>
      </c>
      <c r="AA28" s="60">
        <v>0</v>
      </c>
      <c r="AB28" s="60">
        <v>7.337932372881361</v>
      </c>
      <c r="AC28" s="60">
        <f>'приложение 1'!P30/1.18</f>
        <v>7.337932372881361</v>
      </c>
      <c r="AD28" s="76">
        <f t="shared" si="9"/>
        <v>7.337932372881361</v>
      </c>
    </row>
    <row r="29" spans="1:30" s="46" customFormat="1" ht="57.75" customHeight="1">
      <c r="A29" s="36" t="s">
        <v>104</v>
      </c>
      <c r="B29" s="290" t="str">
        <f>'Формат ФСТ'!B30</f>
        <v>Приобретение передвижной электролаборатории</v>
      </c>
      <c r="C29" s="176">
        <f>'Формат ФСТ'!L30</f>
        <v>0</v>
      </c>
      <c r="D29" s="176">
        <f>'Формат ФСТ'!M30</f>
        <v>0</v>
      </c>
      <c r="E29" s="250">
        <f>'Формат ФСТ'!N30</f>
        <v>1</v>
      </c>
      <c r="F29" s="60">
        <f t="shared" si="4"/>
        <v>0</v>
      </c>
      <c r="G29" s="60">
        <f t="shared" si="5"/>
        <v>0</v>
      </c>
      <c r="H29" s="183">
        <v>0</v>
      </c>
      <c r="I29" s="188">
        <f>'Формат ФСТ'!J30/1000</f>
        <v>12.057301694915255</v>
      </c>
      <c r="J29" s="74">
        <v>0</v>
      </c>
      <c r="K29" s="60">
        <v>0</v>
      </c>
      <c r="L29" s="183">
        <v>0</v>
      </c>
      <c r="M29" s="74">
        <v>0</v>
      </c>
      <c r="N29" s="60">
        <v>0</v>
      </c>
      <c r="O29" s="183">
        <v>0</v>
      </c>
      <c r="P29" s="74">
        <v>0</v>
      </c>
      <c r="Q29" s="60">
        <v>0</v>
      </c>
      <c r="R29" s="183">
        <v>0</v>
      </c>
      <c r="S29" s="60">
        <f t="shared" si="6"/>
        <v>0</v>
      </c>
      <c r="T29" s="60">
        <f t="shared" si="7"/>
        <v>0</v>
      </c>
      <c r="U29" s="183">
        <f t="shared" si="8"/>
        <v>1</v>
      </c>
      <c r="V29" s="60">
        <f t="shared" si="1"/>
        <v>0</v>
      </c>
      <c r="W29" s="60">
        <f t="shared" si="2"/>
        <v>0</v>
      </c>
      <c r="X29" s="183">
        <f t="shared" si="3"/>
        <v>1</v>
      </c>
      <c r="Y29" s="74">
        <v>0</v>
      </c>
      <c r="Z29" s="60">
        <v>0</v>
      </c>
      <c r="AA29" s="60">
        <v>0</v>
      </c>
      <c r="AB29" s="60">
        <v>12.057301694915255</v>
      </c>
      <c r="AC29" s="60">
        <f>'приложение 1'!P31/1.18</f>
        <v>12.057301694915255</v>
      </c>
      <c r="AD29" s="76">
        <f t="shared" si="9"/>
        <v>12.057301694915255</v>
      </c>
    </row>
    <row r="30" ht="10.5" customHeight="1"/>
    <row r="31" spans="1:24" s="41" customFormat="1" ht="10.5">
      <c r="A31" s="174"/>
      <c r="B31" s="41" t="s">
        <v>138</v>
      </c>
      <c r="E31" s="179"/>
      <c r="H31" s="179"/>
      <c r="I31" s="42"/>
      <c r="L31" s="179"/>
      <c r="O31" s="179"/>
      <c r="R31" s="179"/>
      <c r="U31" s="179"/>
      <c r="X31" s="179"/>
    </row>
    <row r="32" spans="1:24" s="41" customFormat="1" ht="10.5">
      <c r="A32" s="174"/>
      <c r="B32" s="41" t="s">
        <v>139</v>
      </c>
      <c r="E32" s="179"/>
      <c r="H32" s="179"/>
      <c r="I32" s="42"/>
      <c r="L32" s="179"/>
      <c r="O32" s="179"/>
      <c r="R32" s="179"/>
      <c r="U32" s="179"/>
      <c r="X32" s="179"/>
    </row>
    <row r="33" spans="1:24" s="41" customFormat="1" ht="10.5">
      <c r="A33" s="174"/>
      <c r="B33" s="41" t="s">
        <v>140</v>
      </c>
      <c r="E33" s="179"/>
      <c r="H33" s="179"/>
      <c r="L33" s="179"/>
      <c r="O33" s="179"/>
      <c r="R33" s="179"/>
      <c r="U33" s="179"/>
      <c r="X33" s="179"/>
    </row>
    <row r="34" spans="1:24" s="41" customFormat="1" ht="10.5">
      <c r="A34" s="174"/>
      <c r="B34" s="41" t="s">
        <v>141</v>
      </c>
      <c r="E34" s="179"/>
      <c r="H34" s="179"/>
      <c r="L34" s="179"/>
      <c r="O34" s="179"/>
      <c r="R34" s="179"/>
      <c r="U34" s="179"/>
      <c r="X34" s="179"/>
    </row>
    <row r="38" spans="2:5" ht="15">
      <c r="B38" s="252" t="s">
        <v>167</v>
      </c>
      <c r="C38" s="252"/>
      <c r="D38" s="252"/>
      <c r="E38" s="252"/>
    </row>
  </sheetData>
  <sheetProtection/>
  <mergeCells count="19">
    <mergeCell ref="Y10:AD10"/>
    <mergeCell ref="Y8:AC8"/>
    <mergeCell ref="AD8:AD9"/>
    <mergeCell ref="S9:U9"/>
    <mergeCell ref="J8:X8"/>
    <mergeCell ref="J7:AD7"/>
    <mergeCell ref="J9:L9"/>
    <mergeCell ref="M9:O9"/>
    <mergeCell ref="P9:R9"/>
    <mergeCell ref="A4:AD4"/>
    <mergeCell ref="A5:AD5"/>
    <mergeCell ref="A7:A10"/>
    <mergeCell ref="B7:B10"/>
    <mergeCell ref="V9:X9"/>
    <mergeCell ref="F9:H9"/>
    <mergeCell ref="I7:I9"/>
    <mergeCell ref="C7:E8"/>
    <mergeCell ref="C9:E9"/>
    <mergeCell ref="F7:H8"/>
  </mergeCells>
  <printOptions/>
  <pageMargins left="0.6692913385826772" right="0.2362204724409449" top="0.3937007874015748" bottom="0.3937007874015748" header="0.1968503937007874" footer="0.1968503937007874"/>
  <pageSetup fitToHeight="2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6:F47"/>
  <sheetViews>
    <sheetView view="pageBreakPreview" zoomScale="80" zoomScaleSheetLayoutView="80" zoomScalePageLayoutView="0" workbookViewId="0" topLeftCell="A4">
      <selection activeCell="A44" sqref="A44:C44"/>
    </sheetView>
  </sheetViews>
  <sheetFormatPr defaultColWidth="9.00390625" defaultRowHeight="15.75"/>
  <cols>
    <col min="1" max="1" width="9.00390625" style="4" customWidth="1"/>
    <col min="2" max="2" width="44.00390625" style="4" bestFit="1" customWidth="1"/>
    <col min="3" max="3" width="23.00390625" style="4" customWidth="1"/>
    <col min="4" max="4" width="12.50390625" style="4" customWidth="1"/>
    <col min="5" max="16384" width="9.00390625" style="4" customWidth="1"/>
  </cols>
  <sheetData>
    <row r="6" spans="1:3" s="29" customFormat="1" ht="30" customHeight="1">
      <c r="A6" s="385" t="s">
        <v>149</v>
      </c>
      <c r="B6" s="385"/>
      <c r="C6" s="385"/>
    </row>
    <row r="7" spans="1:3" s="29" customFormat="1" ht="22.5" customHeight="1">
      <c r="A7" s="386" t="s">
        <v>135</v>
      </c>
      <c r="B7" s="385"/>
      <c r="C7" s="385"/>
    </row>
    <row r="8" ht="16.5" thickBot="1">
      <c r="A8" s="27"/>
    </row>
    <row r="9" spans="1:4" ht="48" customHeight="1" thickBot="1">
      <c r="A9" s="30" t="s">
        <v>9</v>
      </c>
      <c r="B9" s="31" t="s">
        <v>10</v>
      </c>
      <c r="C9" s="32" t="s">
        <v>121</v>
      </c>
      <c r="D9" s="38"/>
    </row>
    <row r="10" spans="1:3" ht="15.75">
      <c r="A10" s="10">
        <v>1</v>
      </c>
      <c r="B10" s="9" t="s">
        <v>12</v>
      </c>
      <c r="C10" s="232">
        <f>C11+C18+C22</f>
        <v>48.08146</v>
      </c>
    </row>
    <row r="11" spans="1:3" ht="15.75">
      <c r="A11" s="14" t="s">
        <v>1</v>
      </c>
      <c r="B11" s="9" t="s">
        <v>13</v>
      </c>
      <c r="C11" s="233">
        <f>C12</f>
        <v>0</v>
      </c>
    </row>
    <row r="12" spans="1:6" ht="15.75">
      <c r="A12" s="14" t="s">
        <v>14</v>
      </c>
      <c r="B12" s="9" t="s">
        <v>30</v>
      </c>
      <c r="C12" s="233">
        <v>0</v>
      </c>
      <c r="D12" s="33"/>
      <c r="E12" s="33"/>
      <c r="F12" s="33"/>
    </row>
    <row r="13" spans="1:3" ht="15.75">
      <c r="A13" s="14" t="s">
        <v>23</v>
      </c>
      <c r="B13" s="9" t="s">
        <v>31</v>
      </c>
      <c r="C13" s="233"/>
    </row>
    <row r="14" spans="1:3" ht="31.5">
      <c r="A14" s="14" t="s">
        <v>27</v>
      </c>
      <c r="B14" s="9" t="s">
        <v>39</v>
      </c>
      <c r="C14" s="233"/>
    </row>
    <row r="15" spans="1:3" ht="31.5">
      <c r="A15" s="14" t="s">
        <v>28</v>
      </c>
      <c r="B15" s="9" t="s">
        <v>40</v>
      </c>
      <c r="C15" s="233"/>
    </row>
    <row r="16" spans="1:3" ht="31.5">
      <c r="A16" s="14" t="s">
        <v>29</v>
      </c>
      <c r="B16" s="9" t="s">
        <v>41</v>
      </c>
      <c r="C16" s="233"/>
    </row>
    <row r="17" spans="1:3" ht="15.75">
      <c r="A17" s="14" t="s">
        <v>68</v>
      </c>
      <c r="B17" s="9" t="s">
        <v>58</v>
      </c>
      <c r="C17" s="233"/>
    </row>
    <row r="18" spans="1:3" ht="15.75">
      <c r="A18" s="14" t="s">
        <v>2</v>
      </c>
      <c r="B18" s="9" t="s">
        <v>15</v>
      </c>
      <c r="C18" s="233">
        <f>C19</f>
        <v>40.747</v>
      </c>
    </row>
    <row r="19" spans="1:3" ht="15.75">
      <c r="A19" s="14" t="s">
        <v>59</v>
      </c>
      <c r="B19" s="9" t="s">
        <v>62</v>
      </c>
      <c r="C19" s="233">
        <v>40.747</v>
      </c>
    </row>
    <row r="20" spans="1:3" ht="15.75">
      <c r="A20" s="14" t="s">
        <v>60</v>
      </c>
      <c r="B20" s="9" t="s">
        <v>63</v>
      </c>
      <c r="C20" s="233"/>
    </row>
    <row r="21" spans="1:3" ht="15.75">
      <c r="A21" s="14" t="s">
        <v>61</v>
      </c>
      <c r="B21" s="9" t="s">
        <v>64</v>
      </c>
      <c r="C21" s="233"/>
    </row>
    <row r="22" spans="1:3" ht="15.75">
      <c r="A22" s="14" t="s">
        <v>8</v>
      </c>
      <c r="B22" s="9" t="s">
        <v>150</v>
      </c>
      <c r="C22" s="233">
        <f>ROUND((C11+C18)*0.18,5)</f>
        <v>7.33446</v>
      </c>
    </row>
    <row r="23" spans="1:3" ht="15.75">
      <c r="A23" s="14" t="s">
        <v>16</v>
      </c>
      <c r="B23" s="9" t="s">
        <v>17</v>
      </c>
      <c r="C23" s="233"/>
    </row>
    <row r="24" spans="1:3" ht="15.75">
      <c r="A24" s="14" t="s">
        <v>18</v>
      </c>
      <c r="B24" s="9" t="s">
        <v>42</v>
      </c>
      <c r="C24" s="233"/>
    </row>
    <row r="25" spans="1:3" ht="15.75">
      <c r="A25" s="14" t="s">
        <v>52</v>
      </c>
      <c r="B25" s="9" t="s">
        <v>67</v>
      </c>
      <c r="C25" s="233"/>
    </row>
    <row r="26" spans="1:3" ht="15.75">
      <c r="A26" s="14" t="s">
        <v>3</v>
      </c>
      <c r="B26" s="9" t="s">
        <v>43</v>
      </c>
      <c r="C26" s="233"/>
    </row>
    <row r="27" spans="1:3" ht="15.75">
      <c r="A27" s="14" t="s">
        <v>4</v>
      </c>
      <c r="B27" s="9" t="s">
        <v>46</v>
      </c>
      <c r="C27" s="233"/>
    </row>
    <row r="28" spans="1:3" ht="15.75">
      <c r="A28" s="14" t="s">
        <v>5</v>
      </c>
      <c r="B28" s="9" t="s">
        <v>44</v>
      </c>
      <c r="C28" s="233"/>
    </row>
    <row r="29" spans="1:3" ht="15.75">
      <c r="A29" s="15" t="s">
        <v>6</v>
      </c>
      <c r="B29" s="9" t="s">
        <v>45</v>
      </c>
      <c r="C29" s="233"/>
    </row>
    <row r="30" spans="1:3" ht="15.75">
      <c r="A30" s="15" t="s">
        <v>7</v>
      </c>
      <c r="B30" s="9" t="s">
        <v>19</v>
      </c>
      <c r="C30" s="233"/>
    </row>
    <row r="31" spans="1:3" ht="15.75">
      <c r="A31" s="14" t="s">
        <v>32</v>
      </c>
      <c r="B31" s="9" t="s">
        <v>26</v>
      </c>
      <c r="C31" s="233"/>
    </row>
    <row r="32" spans="1:3" ht="15.75">
      <c r="A32" s="16" t="s">
        <v>35</v>
      </c>
      <c r="B32" s="13" t="s">
        <v>66</v>
      </c>
      <c r="C32" s="234"/>
    </row>
    <row r="33" spans="1:3" ht="16.5" thickBot="1">
      <c r="A33" s="16" t="s">
        <v>65</v>
      </c>
      <c r="B33" s="13" t="s">
        <v>20</v>
      </c>
      <c r="C33" s="234"/>
    </row>
    <row r="34" spans="1:3" ht="16.5" customHeight="1">
      <c r="A34" s="20"/>
      <c r="B34" s="23" t="s">
        <v>11</v>
      </c>
      <c r="C34" s="235">
        <f>C10+C26</f>
        <v>48.08146</v>
      </c>
    </row>
    <row r="35" spans="1:3" ht="16.5" customHeight="1">
      <c r="A35" s="21"/>
      <c r="B35" s="24" t="s">
        <v>55</v>
      </c>
      <c r="C35" s="236"/>
    </row>
    <row r="36" spans="1:3" ht="16.5" customHeight="1">
      <c r="A36" s="21"/>
      <c r="B36" s="25" t="s">
        <v>56</v>
      </c>
      <c r="C36" s="236"/>
    </row>
    <row r="37" spans="1:3" ht="16.5" customHeight="1" thickBot="1">
      <c r="A37" s="22"/>
      <c r="B37" s="26" t="s">
        <v>57</v>
      </c>
      <c r="C37" s="237"/>
    </row>
    <row r="38" spans="1:3" ht="13.5" customHeight="1">
      <c r="A38" s="7"/>
      <c r="B38" s="11"/>
      <c r="C38" s="7"/>
    </row>
    <row r="39" spans="1:3" ht="32.25" customHeight="1">
      <c r="A39" s="384" t="s">
        <v>38</v>
      </c>
      <c r="B39" s="384"/>
      <c r="C39" s="384"/>
    </row>
    <row r="40" spans="1:3" ht="15.75" customHeight="1">
      <c r="A40" s="384" t="s">
        <v>69</v>
      </c>
      <c r="B40" s="384"/>
      <c r="C40" s="384"/>
    </row>
    <row r="41" spans="1:2" ht="15.75">
      <c r="A41" s="3"/>
      <c r="B41" s="7"/>
    </row>
    <row r="42" ht="15.75">
      <c r="A42" s="3"/>
    </row>
    <row r="43" ht="15.75">
      <c r="A43" s="3"/>
    </row>
    <row r="44" spans="1:3" ht="15.75">
      <c r="A44" s="387" t="s">
        <v>183</v>
      </c>
      <c r="B44" s="387"/>
      <c r="C44" s="387"/>
    </row>
    <row r="45" ht="15.75">
      <c r="A45" s="3"/>
    </row>
    <row r="46" spans="1:3" ht="15.75">
      <c r="A46" s="34"/>
      <c r="C46" s="35"/>
    </row>
    <row r="47" ht="15.75">
      <c r="C47" s="28"/>
    </row>
  </sheetData>
  <sheetProtection/>
  <mergeCells count="5">
    <mergeCell ref="A39:C39"/>
    <mergeCell ref="A6:C6"/>
    <mergeCell ref="A40:C40"/>
    <mergeCell ref="A7:C7"/>
    <mergeCell ref="A44:C4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  <rowBreaks count="2" manualBreakCount="2">
    <brk id="42" max="2" man="1"/>
    <brk id="4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Долгушина Анастасия Владимировна</cp:lastModifiedBy>
  <cp:lastPrinted>2017-03-18T13:39:15Z</cp:lastPrinted>
  <dcterms:created xsi:type="dcterms:W3CDTF">2009-07-27T10:10:26Z</dcterms:created>
  <dcterms:modified xsi:type="dcterms:W3CDTF">2017-04-04T12:15:05Z</dcterms:modified>
  <cp:category/>
  <cp:version/>
  <cp:contentType/>
  <cp:contentStatus/>
</cp:coreProperties>
</file>